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40" windowWidth="14940" windowHeight="8640"/>
  </bookViews>
  <sheets>
    <sheet name="Zal_1_WPF_" sheetId="1" r:id="rId1"/>
  </sheets>
  <externalReferences>
    <externalReference r:id="rId2"/>
  </externalReferences>
  <definedNames>
    <definedName name="_xlnm.Print_Area" localSheetId="0">Zal_1_WPF_!$A$8:$J$62</definedName>
    <definedName name="_xlnm.Print_Titles" localSheetId="0">Zal_1_WPF_!$A:$B,Zal_1_WPF_!$4:$7</definedName>
  </definedNames>
  <calcPr calcId="125725"/>
</workbook>
</file>

<file path=xl/calcChain.xml><?xml version="1.0" encoding="utf-8"?>
<calcChain xmlns="http://schemas.openxmlformats.org/spreadsheetml/2006/main">
  <c r="G1" i="1"/>
  <c r="G2"/>
  <c r="G3"/>
  <c r="B4"/>
  <c r="C8"/>
  <c r="D8"/>
  <c r="E8"/>
  <c r="F8"/>
  <c r="F24" s="1"/>
  <c r="G8"/>
  <c r="H9"/>
  <c r="H25" s="1"/>
  <c r="H11"/>
  <c r="I9"/>
  <c r="I11"/>
  <c r="J9"/>
  <c r="J11"/>
  <c r="J8"/>
  <c r="J24" s="1"/>
  <c r="H10"/>
  <c r="I10"/>
  <c r="J10"/>
  <c r="H12"/>
  <c r="I12"/>
  <c r="J12"/>
  <c r="H13"/>
  <c r="I13"/>
  <c r="I90" s="1"/>
  <c r="J13"/>
  <c r="F14"/>
  <c r="C15"/>
  <c r="C14" s="1"/>
  <c r="C24" s="1"/>
  <c r="D15"/>
  <c r="D14" s="1"/>
  <c r="I16"/>
  <c r="I20"/>
  <c r="I17"/>
  <c r="J17"/>
  <c r="G18"/>
  <c r="H18"/>
  <c r="I18"/>
  <c r="J18"/>
  <c r="G19"/>
  <c r="H19"/>
  <c r="I19"/>
  <c r="J19"/>
  <c r="G20"/>
  <c r="H20"/>
  <c r="G21"/>
  <c r="H21"/>
  <c r="I21"/>
  <c r="E24"/>
  <c r="G24"/>
  <c r="C25"/>
  <c r="D25"/>
  <c r="E25"/>
  <c r="F25"/>
  <c r="G25"/>
  <c r="J25"/>
  <c r="C26"/>
  <c r="D26"/>
  <c r="E26"/>
  <c r="F26"/>
  <c r="G27"/>
  <c r="G31"/>
  <c r="H29"/>
  <c r="H26" s="1"/>
  <c r="I27"/>
  <c r="I29"/>
  <c r="I31"/>
  <c r="J27"/>
  <c r="J29"/>
  <c r="J31"/>
  <c r="G28"/>
  <c r="H28"/>
  <c r="I28"/>
  <c r="J28"/>
  <c r="H30"/>
  <c r="I30"/>
  <c r="J30"/>
  <c r="J75" s="1"/>
  <c r="G32"/>
  <c r="H32"/>
  <c r="H76" s="1"/>
  <c r="I32"/>
  <c r="J32"/>
  <c r="C33"/>
  <c r="D33"/>
  <c r="E33"/>
  <c r="F33"/>
  <c r="G33"/>
  <c r="H36"/>
  <c r="H33" s="1"/>
  <c r="I36"/>
  <c r="I33" s="1"/>
  <c r="J36"/>
  <c r="J33" s="1"/>
  <c r="G35"/>
  <c r="G80" s="1"/>
  <c r="J35"/>
  <c r="J37"/>
  <c r="G38"/>
  <c r="H38"/>
  <c r="I38"/>
  <c r="J38"/>
  <c r="H39"/>
  <c r="I39"/>
  <c r="I79" s="1"/>
  <c r="J39"/>
  <c r="J40"/>
  <c r="J42"/>
  <c r="G44"/>
  <c r="H44"/>
  <c r="I44"/>
  <c r="J44"/>
  <c r="C48"/>
  <c r="D48"/>
  <c r="F48"/>
  <c r="G48"/>
  <c r="H48"/>
  <c r="I48"/>
  <c r="J48"/>
  <c r="C50"/>
  <c r="D50"/>
  <c r="E50"/>
  <c r="F50"/>
  <c r="G50"/>
  <c r="H50"/>
  <c r="I50"/>
  <c r="J50"/>
  <c r="H52"/>
  <c r="I52"/>
  <c r="J52"/>
  <c r="H53"/>
  <c r="I53"/>
  <c r="J53"/>
  <c r="I54"/>
  <c r="J54"/>
  <c r="I55"/>
  <c r="J55"/>
  <c r="G56"/>
  <c r="G57"/>
  <c r="G83" s="1"/>
  <c r="H57"/>
  <c r="I57"/>
  <c r="I83" s="1"/>
  <c r="J57"/>
  <c r="G58"/>
  <c r="H58"/>
  <c r="I58"/>
  <c r="J58"/>
  <c r="G71"/>
  <c r="G72"/>
  <c r="G74"/>
  <c r="H74"/>
  <c r="I74"/>
  <c r="G75"/>
  <c r="I75"/>
  <c r="G76"/>
  <c r="I76"/>
  <c r="H78"/>
  <c r="I78"/>
  <c r="J78"/>
  <c r="G79"/>
  <c r="H79"/>
  <c r="J79"/>
  <c r="H80"/>
  <c r="I80"/>
  <c r="J80"/>
  <c r="H81"/>
  <c r="J81"/>
  <c r="G82"/>
  <c r="H82"/>
  <c r="I82"/>
  <c r="J82"/>
  <c r="H83"/>
  <c r="J83"/>
  <c r="H84"/>
  <c r="J84"/>
  <c r="H86"/>
  <c r="J86"/>
  <c r="H87"/>
  <c r="J87"/>
  <c r="G89"/>
  <c r="H89"/>
  <c r="J89"/>
  <c r="G90"/>
  <c r="H90"/>
  <c r="J90"/>
  <c r="G91"/>
  <c r="H91"/>
  <c r="J91"/>
  <c r="G92"/>
  <c r="H92"/>
  <c r="I92"/>
  <c r="J92"/>
  <c r="I26" l="1"/>
  <c r="G26"/>
  <c r="G69" s="1"/>
  <c r="I87"/>
  <c r="G87"/>
  <c r="I81"/>
  <c r="G81"/>
  <c r="I86"/>
  <c r="J76"/>
  <c r="J26"/>
  <c r="I89"/>
  <c r="J71"/>
  <c r="J72"/>
  <c r="I91"/>
  <c r="G86"/>
  <c r="I84"/>
  <c r="G84"/>
  <c r="H75"/>
  <c r="J74"/>
  <c r="J69"/>
  <c r="J43"/>
  <c r="J41"/>
  <c r="I15"/>
  <c r="I25" s="1"/>
  <c r="D24"/>
  <c r="I8"/>
  <c r="I24" s="1"/>
  <c r="H8"/>
  <c r="H1"/>
  <c r="H24"/>
  <c r="H69"/>
  <c r="I40" l="1"/>
  <c r="I43"/>
  <c r="I41"/>
  <c r="I69"/>
  <c r="I71"/>
  <c r="I72"/>
  <c r="H71"/>
  <c r="H72"/>
</calcChain>
</file>

<file path=xl/sharedStrings.xml><?xml version="1.0" encoding="utf-8"?>
<sst xmlns="http://schemas.openxmlformats.org/spreadsheetml/2006/main" count="111" uniqueCount="110">
  <si>
    <t>Numer Uchwały:</t>
  </si>
  <si>
    <t>Nazwa JST:</t>
  </si>
  <si>
    <t>WPF za lata:</t>
  </si>
  <si>
    <t>Układ wg budżetu</t>
  </si>
  <si>
    <t>WIELOLETNIA PROGNOZA FINANSOWA GMINY KRZYŻANÓW NA LATA 2012-2015</t>
  </si>
  <si>
    <t>Lp.</t>
  </si>
  <si>
    <t>Wyszczególnienie</t>
  </si>
  <si>
    <t>Wykonanie    2009</t>
  </si>
  <si>
    <t>Wykonanie   2010</t>
  </si>
  <si>
    <t>Plan                                 3 kw. 2011</t>
  </si>
  <si>
    <t>Wykonanie   2011</t>
  </si>
  <si>
    <t>1.</t>
  </si>
  <si>
    <t>Dochody ogółem</t>
  </si>
  <si>
    <t>Dochody bieżące</t>
  </si>
  <si>
    <t>w tym: środki z UE*</t>
  </si>
  <si>
    <t>Dochody majątkowe, w tym:</t>
  </si>
  <si>
    <t>ze sprzedaży majątku</t>
  </si>
  <si>
    <t>środki z UE*</t>
  </si>
  <si>
    <t>2.</t>
  </si>
  <si>
    <t>Wydatki ogółem</t>
  </si>
  <si>
    <t>Wydatki bieżące</t>
  </si>
  <si>
    <t xml:space="preserve">wydatki bieżące bez wydatków na obsługę długu, w tym: </t>
  </si>
  <si>
    <t>na projekty realizowane przy udziale środków, o których mowa w art. 5 ust. 1 pkt 2</t>
  </si>
  <si>
    <t xml:space="preserve">z tytułu poręczeń i gwarancji </t>
  </si>
  <si>
    <t>w tym: gwarancje i poręczenia podlegające wyłączeniu z limitów spłaty zobowiązań z art. 243 ufp/169 sufp</t>
  </si>
  <si>
    <t>wydatki bieżące na obsługę długu</t>
  </si>
  <si>
    <t xml:space="preserve">w tym: odsetki i dyskonto </t>
  </si>
  <si>
    <t>Wydatki majątkowe</t>
  </si>
  <si>
    <t>w tym: na projekty realizowane przy udziale środków, o których mowa w art. 5 ust. 1 pkt 2</t>
  </si>
  <si>
    <t>3.</t>
  </si>
  <si>
    <t>Wynik budżetu</t>
  </si>
  <si>
    <t>4.</t>
  </si>
  <si>
    <t>Dochody bieżące - wydatki bieżące</t>
  </si>
  <si>
    <t>5.</t>
  </si>
  <si>
    <t>Przychody budżetu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</si>
  <si>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</si>
  <si>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</si>
  <si>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</si>
  <si>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</si>
  <si>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</si>
  <si>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>6.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</si>
  <si>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</si>
  <si>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</si>
  <si>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</si>
  <si>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</si>
  <si>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7.</t>
  </si>
  <si>
    <t>Kwota długu</t>
  </si>
  <si>
    <t>w tym: dług spłacany wydatkami (zobowiązania wymagalne, umowy zaliczane do kategorii kredytów i pożyczek, itp.)</t>
  </si>
  <si>
    <t>8.</t>
  </si>
  <si>
    <t>Łączna kwota wyłączeń z art. 170 ust. 3 sufp</t>
  </si>
  <si>
    <t>9.</t>
  </si>
  <si>
    <t>Zadłużenie/dochody ogółem - max 60% z art. 170 sufp (bez wyłączeń)</t>
  </si>
  <si>
    <t>9a.</t>
  </si>
  <si>
    <t>Zadłużenie/dochody ogółem - max 60% z art. 170 sufp (po uwzględnieniu wyłączeń)</t>
  </si>
  <si>
    <t>10.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</si>
  <si>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</si>
  <si>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</si>
  <si>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</si>
  <si>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11.</t>
  </si>
  <si>
    <t xml:space="preserve">Kwota zobowiązań przypadających do spłaty w danym roku budżetowym, podlegająca doliczeniu zgodnie z art. 244 ufp (zobowiązania związku współtworzonego przez JST) </t>
  </si>
  <si>
    <t>12.</t>
  </si>
  <si>
    <t>Maksymalny dopuszczalny wskaźnik spłaty z art. 243 ufp</t>
  </si>
  <si>
    <t>Art. 243 ustawy z dnia 27 sierpnia 2009 r. - w ujęciu rocznym</t>
  </si>
  <si>
    <t>13.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</si>
  <si>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</si>
  <si>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</si>
  <si>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</si>
  <si>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Spełnia art.. 243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</si>
  <si>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</si>
  <si>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</si>
  <si>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</si>
  <si>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</si>
  <si>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</si>
  <si>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</si>
  <si>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</si>
  <si>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</si>
  <si>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</si>
  <si>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16.</t>
  </si>
  <si>
    <t>17.</t>
  </si>
  <si>
    <t>Wartość przejętych zobowiązań</t>
  </si>
  <si>
    <t xml:space="preserve">w tym: od samorządowych samodzielnych publicznych zakładów opieki zdrowotnej </t>
  </si>
  <si>
    <t>* środki, o których mowa w art. 5 ust. 1 pkt 2 ustawy o finansach publicznych z 2009 r.</t>
  </si>
  <si>
    <t>Dodatkowa weryfikacja danych w tabeli WPF w oparciu o reguły jeszcze nie zaimplementowane w systemie:</t>
  </si>
  <si>
    <t>reguła rachunkowa</t>
  </si>
  <si>
    <t xml:space="preserve">reguła badająca zależność logiczną </t>
  </si>
  <si>
    <t xml:space="preserve">Kontrola poprawności bilansowania budżetu (D+P)-(W+R)=0:  </t>
  </si>
  <si>
    <t>Gdy wynik budżetu jest nadwyżką to czy suma kwot na finansowanie deficytu jest równa ZERO:</t>
  </si>
  <si>
    <t>Czy WYSOKOŚĆ DEFICYTU jest w pełni pokryta źródłami finansowania deficytu?</t>
  </si>
  <si>
    <t>Czy kwota angażowanych środków w przychodach jest wyższa od tej na finansowanie deficytu:</t>
  </si>
  <si>
    <t>dla NADWYŻKI I WOLNYCH ŚRODKÓW:</t>
  </si>
  <si>
    <t>dla KREDYTÓW,POŻYCZEK:</t>
  </si>
  <si>
    <t>dla INNYCH PRZYCHODÓW:</t>
  </si>
  <si>
    <t>Kontrola poprawności zmiany kwoty długu: 
(kwota różna od zera powinna być opisana w objaśnieniach)</t>
  </si>
  <si>
    <t>X</t>
  </si>
  <si>
    <t>Czy łączna kwota wyłączeń z art. 170 ust. 3 sufp mieści się w kwocie długu ogółem?</t>
  </si>
  <si>
    <t xml:space="preserve">Czy kwota WYŁĄCZEŃ przypadających w roku 
jest mniejsza od SPŁAT: </t>
  </si>
  <si>
    <t xml:space="preserve">Czy kwota WYŁĄCZEŃ przypadających w roku 
jest mniejsza od PORĘCZEŃ: </t>
  </si>
  <si>
    <t>Czy kwota długu spłacanego wydatkami mieści się w kwocie długu ogółem?</t>
  </si>
  <si>
    <t>Czy kwota przejętych zobowiązań [17] jest mniejsza od kwoty długu [7]?</t>
  </si>
  <si>
    <t>Czy kwota zobowiązań przejętych zobowiązań od SP ZOZ mieści  się w kwocie przejętych zobowiązań ogółem?</t>
  </si>
  <si>
    <t>Czy poprawnie podano pozycje wchodzące w skład "wydatków bieżących bez wydatków na obsługę długu"?</t>
  </si>
  <si>
    <t>Czy wydatki na odsetki i dyskonto mieszczą się w wydatkach na obsługę długu?</t>
  </si>
  <si>
    <t>Czy wysokość środków UE mieści się 
w dochodach bieżących:</t>
  </si>
  <si>
    <t>Czy wysokość środków UE mieści się 
w dochodach majątkowych:</t>
  </si>
  <si>
    <t>Czy wydatki bieżące na projekty realizowane przy udziale środków, o których mowa w art. 5 ust. 1 pkt 2 mieszczą się w wydatkach bieżących bez wydatków na obsługę długu?</t>
  </si>
  <si>
    <t>Czy wydatki majątkowe na projekty realizowane przy udziale środków, o których mowa w art. 5 ust. 1 pkt 2 mieszczą się w wydatkach majątkowych ogółem?</t>
  </si>
  <si>
    <t>majątkowe objęte limitem art. 226 ust. 4 ufp **</t>
  </si>
  <si>
    <t>Przeznaczenie nadwyżki wykonanej w poszczególnych latach objętych prognozą: ***</t>
  </si>
  <si>
    <t>*** Przeznaczenie planowanej nadwyżki budżetowej jest szczegółowo opisane w objaśnieniach.</t>
  </si>
  <si>
    <t>** w 2012 r. w wierszu 15 - Informacja z art. 226 ust. 2 tj. wydatki: majątkowe objęte limitem  art. 226 ust. 4 ufp zmniejszono kwotę wydatków o 40 000,00 zł, po zmianach kwota wydatków majątkowych objętych limitem art. 226 ust. 4 ufp wynosi 75 332,00 zł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</si>
</sst>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31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 applyProtection="0"/>
    <xf numFmtId="0" fontId="1" fillId="0" borderId="0"/>
    <xf numFmtId="0" fontId="1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</cellStyleXfs>
  <cellXfs count="101">
    <xf numFmtId="0" fontId="0" fillId="0" borderId="0" xfId="0"/>
    <xf numFmtId="0" fontId="21" fillId="0" borderId="0" xfId="0" applyFont="1" applyBorder="1"/>
    <xf numFmtId="0" fontId="22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2" fillId="24" borderId="0" xfId="0" applyFont="1" applyFill="1" applyAlignment="1" applyProtection="1">
      <alignment vertical="center"/>
      <protection locked="0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/>
    <xf numFmtId="49" fontId="23" fillId="25" borderId="10" xfId="40" applyNumberFormat="1" applyFont="1" applyFill="1" applyBorder="1" applyAlignment="1">
      <alignment horizontal="center" vertical="center"/>
    </xf>
    <xf numFmtId="49" fontId="23" fillId="25" borderId="10" xfId="40" applyNumberFormat="1" applyFont="1" applyFill="1" applyBorder="1" applyAlignment="1">
      <alignment vertical="center"/>
    </xf>
    <xf numFmtId="49" fontId="23" fillId="25" borderId="10" xfId="40" applyNumberFormat="1" applyFont="1" applyFill="1" applyBorder="1" applyAlignment="1">
      <alignment horizontal="center" vertical="center" wrapText="1"/>
    </xf>
    <xf numFmtId="1" fontId="23" fillId="25" borderId="10" xfId="4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3" fillId="0" borderId="11" xfId="40" applyFont="1" applyBorder="1" applyAlignment="1">
      <alignment horizontal="center" vertical="center"/>
    </xf>
    <xf numFmtId="0" fontId="23" fillId="0" borderId="11" xfId="40" applyFont="1" applyFill="1" applyBorder="1" applyAlignment="1">
      <alignment vertical="center" wrapText="1"/>
    </xf>
    <xf numFmtId="4" fontId="23" fillId="0" borderId="11" xfId="40" applyNumberFormat="1" applyFont="1" applyFill="1" applyBorder="1" applyAlignment="1">
      <alignment vertical="center"/>
    </xf>
    <xf numFmtId="165" fontId="23" fillId="0" borderId="11" xfId="40" applyNumberFormat="1" applyFont="1" applyFill="1" applyBorder="1" applyAlignment="1">
      <alignment vertical="center"/>
    </xf>
    <xf numFmtId="0" fontId="27" fillId="0" borderId="12" xfId="40" applyFont="1" applyBorder="1" applyAlignment="1">
      <alignment horizontal="center" vertical="center"/>
    </xf>
    <xf numFmtId="0" fontId="27" fillId="0" borderId="12" xfId="40" applyFont="1" applyFill="1" applyBorder="1" applyAlignment="1">
      <alignment horizontal="left" vertical="center" wrapText="1" indent="1"/>
    </xf>
    <xf numFmtId="4" fontId="27" fillId="0" borderId="12" xfId="40" applyNumberFormat="1" applyFont="1" applyFill="1" applyBorder="1" applyAlignment="1">
      <alignment vertical="center" wrapText="1"/>
    </xf>
    <xf numFmtId="165" fontId="27" fillId="0" borderId="12" xfId="40" applyNumberFormat="1" applyFont="1" applyFill="1" applyBorder="1" applyAlignment="1">
      <alignment vertical="center"/>
    </xf>
    <xf numFmtId="0" fontId="27" fillId="0" borderId="12" xfId="40" applyFont="1" applyFill="1" applyBorder="1" applyAlignment="1">
      <alignment horizontal="left" vertical="center" wrapText="1" indent="2"/>
    </xf>
    <xf numFmtId="0" fontId="27" fillId="0" borderId="12" xfId="40" applyNumberFormat="1" applyFont="1" applyFill="1" applyBorder="1" applyAlignment="1">
      <alignment horizontal="left" vertical="center" wrapText="1" indent="2"/>
    </xf>
    <xf numFmtId="0" fontId="27" fillId="0" borderId="13" xfId="40" applyFont="1" applyBorder="1" applyAlignment="1">
      <alignment horizontal="center" vertical="center"/>
    </xf>
    <xf numFmtId="0" fontId="27" fillId="0" borderId="13" xfId="40" applyFont="1" applyFill="1" applyBorder="1" applyAlignment="1">
      <alignment horizontal="left" vertical="center" wrapText="1" indent="2"/>
    </xf>
    <xf numFmtId="4" fontId="27" fillId="0" borderId="13" xfId="40" applyNumberFormat="1" applyFont="1" applyFill="1" applyBorder="1" applyAlignment="1">
      <alignment vertical="center" wrapText="1"/>
    </xf>
    <xf numFmtId="165" fontId="27" fillId="0" borderId="13" xfId="40" applyNumberFormat="1" applyFont="1" applyFill="1" applyBorder="1" applyAlignment="1">
      <alignment vertical="center"/>
    </xf>
    <xf numFmtId="0" fontId="23" fillId="0" borderId="12" xfId="40" applyFont="1" applyBorder="1" applyAlignment="1">
      <alignment horizontal="center" vertical="center"/>
    </xf>
    <xf numFmtId="165" fontId="23" fillId="0" borderId="12" xfId="40" applyNumberFormat="1" applyFont="1" applyFill="1" applyBorder="1" applyAlignment="1">
      <alignment vertical="center"/>
    </xf>
    <xf numFmtId="4" fontId="23" fillId="0" borderId="12" xfId="40" applyNumberFormat="1" applyFont="1" applyFill="1" applyBorder="1" applyAlignment="1">
      <alignment vertical="center" wrapText="1"/>
    </xf>
    <xf numFmtId="0" fontId="21" fillId="0" borderId="14" xfId="0" applyFont="1" applyBorder="1"/>
    <xf numFmtId="0" fontId="27" fillId="0" borderId="12" xfId="40" applyFont="1" applyFill="1" applyBorder="1" applyAlignment="1">
      <alignment horizontal="left" vertical="center" wrapText="1" indent="3"/>
    </xf>
    <xf numFmtId="0" fontId="27" fillId="0" borderId="12" xfId="40" applyFont="1" applyFill="1" applyBorder="1" applyAlignment="1">
      <alignment horizontal="left" vertical="center" wrapText="1" indent="4"/>
    </xf>
    <xf numFmtId="0" fontId="23" fillId="0" borderId="13" xfId="40" applyFont="1" applyBorder="1" applyAlignment="1">
      <alignment horizontal="center" vertical="center"/>
    </xf>
    <xf numFmtId="4" fontId="23" fillId="0" borderId="13" xfId="40" applyNumberFormat="1" applyFont="1" applyFill="1" applyBorder="1" applyAlignment="1">
      <alignment vertical="center" wrapText="1"/>
    </xf>
    <xf numFmtId="165" fontId="23" fillId="0" borderId="13" xfId="40" applyNumberFormat="1" applyFont="1" applyFill="1" applyBorder="1" applyAlignment="1">
      <alignment vertical="center"/>
    </xf>
    <xf numFmtId="0" fontId="23" fillId="0" borderId="10" xfId="40" applyFont="1" applyBorder="1" applyAlignment="1">
      <alignment horizontal="center" vertical="center"/>
    </xf>
    <xf numFmtId="0" fontId="23" fillId="0" borderId="10" xfId="40" applyFont="1" applyFill="1" applyBorder="1" applyAlignment="1">
      <alignment vertical="center" wrapText="1"/>
    </xf>
    <xf numFmtId="165" fontId="23" fillId="0" borderId="10" xfId="40" applyNumberFormat="1" applyFont="1" applyFill="1" applyBorder="1" applyAlignment="1">
      <alignment vertical="center"/>
    </xf>
    <xf numFmtId="0" fontId="23" fillId="0" borderId="10" xfId="40" applyFont="1" applyFill="1" applyBorder="1" applyAlignment="1">
      <alignment horizontal="center" vertical="center"/>
    </xf>
    <xf numFmtId="0" fontId="28" fillId="0" borderId="10" xfId="40" applyFont="1" applyFill="1" applyBorder="1" applyAlignment="1">
      <alignment horizontal="left" vertical="center" wrapText="1"/>
    </xf>
    <xf numFmtId="0" fontId="21" fillId="0" borderId="0" xfId="0" applyFont="1" applyFill="1"/>
    <xf numFmtId="165" fontId="23" fillId="0" borderId="11" xfId="40" applyNumberFormat="1" applyFont="1" applyFill="1" applyBorder="1" applyAlignment="1">
      <alignment horizontal="right" vertical="center"/>
    </xf>
    <xf numFmtId="0" fontId="27" fillId="0" borderId="12" xfId="40" quotePrefix="1" applyFont="1" applyFill="1" applyBorder="1" applyAlignment="1">
      <alignment horizontal="left" vertical="center" wrapText="1" indent="2"/>
    </xf>
    <xf numFmtId="4" fontId="27" fillId="0" borderId="12" xfId="40" quotePrefix="1" applyNumberFormat="1" applyFont="1" applyFill="1" applyBorder="1" applyAlignment="1">
      <alignment vertical="center" wrapText="1"/>
    </xf>
    <xf numFmtId="0" fontId="27" fillId="0" borderId="13" xfId="40" applyFont="1" applyFill="1" applyBorder="1" applyAlignment="1">
      <alignment horizontal="left" vertical="center" wrapText="1" indent="1"/>
    </xf>
    <xf numFmtId="4" fontId="23" fillId="0" borderId="13" xfId="40" applyNumberFormat="1" applyFont="1" applyFill="1" applyBorder="1" applyAlignment="1">
      <alignment horizontal="right" vertical="center" wrapText="1" indent="1"/>
    </xf>
    <xf numFmtId="4" fontId="23" fillId="0" borderId="11" xfId="40" applyNumberFormat="1" applyFont="1" applyFill="1" applyBorder="1" applyAlignment="1">
      <alignment vertical="center" wrapText="1"/>
    </xf>
    <xf numFmtId="4" fontId="27" fillId="0" borderId="13" xfId="40" applyNumberFormat="1" applyFont="1" applyFill="1" applyBorder="1" applyAlignment="1">
      <alignment horizontal="right" vertical="center" wrapText="1" indent="1"/>
    </xf>
    <xf numFmtId="4" fontId="23" fillId="0" borderId="10" xfId="40" applyNumberFormat="1" applyFont="1" applyFill="1" applyBorder="1" applyAlignment="1">
      <alignment vertical="center" wrapText="1"/>
    </xf>
    <xf numFmtId="165" fontId="27" fillId="0" borderId="10" xfId="40" applyNumberFormat="1" applyFont="1" applyFill="1" applyBorder="1" applyAlignment="1">
      <alignment vertical="center"/>
    </xf>
    <xf numFmtId="0" fontId="27" fillId="0" borderId="11" xfId="40" applyFont="1" applyFill="1" applyBorder="1" applyAlignment="1">
      <alignment vertical="center" wrapText="1"/>
    </xf>
    <xf numFmtId="10" fontId="23" fillId="0" borderId="11" xfId="40" applyNumberFormat="1" applyFont="1" applyFill="1" applyBorder="1" applyAlignment="1">
      <alignment vertical="center" wrapText="1"/>
    </xf>
    <xf numFmtId="10" fontId="23" fillId="0" borderId="11" xfId="40" applyNumberFormat="1" applyFont="1" applyFill="1" applyBorder="1" applyAlignment="1">
      <alignment vertical="center"/>
    </xf>
    <xf numFmtId="0" fontId="27" fillId="0" borderId="12" xfId="40" applyFont="1" applyFill="1" applyBorder="1" applyAlignment="1">
      <alignment vertical="center" wrapText="1"/>
    </xf>
    <xf numFmtId="10" fontId="23" fillId="0" borderId="12" xfId="40" applyNumberFormat="1" applyFont="1" applyFill="1" applyBorder="1" applyAlignment="1">
      <alignment vertical="center" wrapText="1"/>
    </xf>
    <xf numFmtId="10" fontId="23" fillId="0" borderId="12" xfId="40" applyNumberFormat="1" applyFont="1" applyFill="1" applyBorder="1" applyAlignment="1">
      <alignment vertical="center"/>
    </xf>
    <xf numFmtId="10" fontId="23" fillId="0" borderId="12" xfId="42" applyNumberFormat="1" applyFont="1" applyFill="1" applyBorder="1" applyAlignment="1">
      <alignment vertical="center" wrapText="1"/>
    </xf>
    <xf numFmtId="0" fontId="27" fillId="0" borderId="13" xfId="40" applyFont="1" applyFill="1" applyBorder="1" applyAlignment="1">
      <alignment vertical="center" wrapText="1"/>
    </xf>
    <xf numFmtId="10" fontId="23" fillId="0" borderId="13" xfId="40" applyNumberFormat="1" applyFont="1" applyFill="1" applyBorder="1" applyAlignment="1">
      <alignment vertical="center" wrapText="1"/>
    </xf>
    <xf numFmtId="10" fontId="23" fillId="0" borderId="13" xfId="42" applyNumberFormat="1" applyFont="1" applyFill="1" applyBorder="1" applyAlignment="1">
      <alignment vertical="center" wrapText="1"/>
    </xf>
    <xf numFmtId="10" fontId="23" fillId="0" borderId="13" xfId="40" applyNumberFormat="1" applyFont="1" applyFill="1" applyBorder="1" applyAlignment="1">
      <alignment vertical="center"/>
    </xf>
    <xf numFmtId="2" fontId="23" fillId="0" borderId="10" xfId="40" applyNumberFormat="1" applyFont="1" applyFill="1" applyBorder="1" applyAlignment="1">
      <alignment vertical="center" wrapText="1"/>
    </xf>
    <xf numFmtId="10" fontId="23" fillId="0" borderId="11" xfId="42" applyNumberFormat="1" applyFont="1" applyFill="1" applyBorder="1" applyAlignment="1">
      <alignment vertical="center" wrapText="1"/>
    </xf>
    <xf numFmtId="0" fontId="23" fillId="0" borderId="12" xfId="39" applyFont="1" applyFill="1" applyBorder="1" applyAlignment="1">
      <alignment vertical="center" wrapText="1"/>
    </xf>
    <xf numFmtId="10" fontId="23" fillId="0" borderId="12" xfId="39" applyNumberFormat="1" applyFont="1" applyFill="1" applyBorder="1" applyAlignment="1">
      <alignment vertical="center" wrapText="1"/>
    </xf>
    <xf numFmtId="0" fontId="23" fillId="0" borderId="12" xfId="40" applyFont="1" applyFill="1" applyBorder="1" applyAlignment="1">
      <alignment horizontal="center" vertical="center" wrapText="1"/>
    </xf>
    <xf numFmtId="164" fontId="27" fillId="0" borderId="11" xfId="4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vertical="top" wrapText="1"/>
    </xf>
    <xf numFmtId="2" fontId="27" fillId="0" borderId="11" xfId="40" applyNumberFormat="1" applyFont="1" applyFill="1" applyBorder="1" applyAlignment="1">
      <alignment vertical="center" wrapText="1"/>
    </xf>
    <xf numFmtId="0" fontId="27" fillId="0" borderId="11" xfId="40" applyFont="1" applyFill="1" applyBorder="1" applyAlignment="1">
      <alignment horizontal="right" vertical="center" wrapText="1"/>
    </xf>
    <xf numFmtId="165" fontId="27" fillId="0" borderId="11" xfId="40" applyNumberFormat="1" applyFont="1" applyFill="1" applyBorder="1" applyAlignment="1">
      <alignment vertical="center"/>
    </xf>
    <xf numFmtId="2" fontId="27" fillId="0" borderId="13" xfId="40" applyNumberFormat="1" applyFont="1" applyFill="1" applyBorder="1" applyAlignment="1">
      <alignment vertical="center" wrapText="1"/>
    </xf>
    <xf numFmtId="0" fontId="27" fillId="0" borderId="0" xfId="40" quotePrefix="1" applyFont="1" applyBorder="1" applyAlignment="1">
      <alignment horizontal="right" vertical="center"/>
    </xf>
    <xf numFmtId="0" fontId="27" fillId="0" borderId="0" xfId="40" applyFont="1" applyBorder="1" applyAlignment="1">
      <alignment vertical="center" wrapText="1"/>
    </xf>
    <xf numFmtId="164" fontId="27" fillId="0" borderId="0" xfId="40" applyNumberFormat="1" applyFont="1" applyBorder="1" applyAlignment="1">
      <alignment vertical="center"/>
    </xf>
    <xf numFmtId="0" fontId="27" fillId="0" borderId="0" xfId="40" applyFont="1" applyBorder="1" applyAlignment="1">
      <alignment vertical="center"/>
    </xf>
    <xf numFmtId="0" fontId="22" fillId="26" borderId="0" xfId="0" applyFont="1" applyFill="1"/>
    <xf numFmtId="0" fontId="22" fillId="27" borderId="0" xfId="0" applyFont="1" applyFill="1"/>
    <xf numFmtId="0" fontId="29" fillId="26" borderId="11" xfId="0" applyFont="1" applyFill="1" applyBorder="1" applyAlignment="1">
      <alignment horizontal="right" wrapText="1"/>
    </xf>
    <xf numFmtId="165" fontId="21" fillId="0" borderId="11" xfId="0" applyNumberFormat="1" applyFont="1" applyBorder="1" applyAlignment="1">
      <alignment vertical="center"/>
    </xf>
    <xf numFmtId="0" fontId="29" fillId="0" borderId="12" xfId="0" applyFont="1" applyBorder="1" applyAlignment="1">
      <alignment horizontal="right" wrapText="1"/>
    </xf>
    <xf numFmtId="165" fontId="21" fillId="0" borderId="12" xfId="0" applyNumberFormat="1" applyFont="1" applyBorder="1" applyAlignment="1">
      <alignment vertical="center"/>
    </xf>
    <xf numFmtId="0" fontId="29" fillId="26" borderId="12" xfId="0" applyFont="1" applyFill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21" fillId="0" borderId="12" xfId="0" applyFont="1" applyBorder="1" applyAlignment="1">
      <alignment vertical="center"/>
    </xf>
    <xf numFmtId="0" fontId="29" fillId="27" borderId="12" xfId="0" applyFont="1" applyFill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9" fillId="27" borderId="12" xfId="0" applyFont="1" applyFill="1" applyBorder="1" applyAlignment="1">
      <alignment horizontal="right" wrapText="1"/>
    </xf>
    <xf numFmtId="0" fontId="21" fillId="0" borderId="12" xfId="0" applyFont="1" applyBorder="1"/>
    <xf numFmtId="0" fontId="29" fillId="27" borderId="13" xfId="0" applyFont="1" applyFill="1" applyBorder="1" applyAlignment="1">
      <alignment horizontal="right" wrapText="1"/>
    </xf>
    <xf numFmtId="0" fontId="21" fillId="0" borderId="13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40" applyFont="1" applyBorder="1" applyAlignment="1">
      <alignment horizontal="left" vertical="center" wrapText="1"/>
    </xf>
  </cellXfs>
  <cellStyles count="5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 4" xfId="37"/>
    <cellStyle name="Normalny 5" xfId="38"/>
    <cellStyle name="Normalny 6" xfId="39"/>
    <cellStyle name="Normalny 6 2" xfId="40"/>
    <cellStyle name="Obliczenia" xfId="41" builtinId="22" customBuiltin="1"/>
    <cellStyle name="Procentowy" xfId="42" builtinId="5"/>
    <cellStyle name="Procentowy 2" xfId="43"/>
    <cellStyle name="Suma" xfId="44" builtinId="25" customBuiltin="1"/>
    <cellStyle name="Tekst objaśnienia" xfId="45" builtinId="53" customBuiltin="1"/>
    <cellStyle name="Tekst ostrzeżenia" xfId="46" builtinId="11" customBuiltin="1"/>
    <cellStyle name="Tytuł" xfId="47" builtinId="15" customBuiltin="1"/>
    <cellStyle name="Uwaga" xfId="48" builtinId="10" customBuiltin="1"/>
    <cellStyle name="Złe" xfId="49" builtinId="27" customBuiltin="1"/>
  </cellStyles>
  <dxfs count="2">
    <dxf>
      <font>
        <b/>
        <i val="0"/>
        <color indexed="10"/>
      </font>
    </dxf>
    <dxf>
      <font>
        <b/>
        <i val="0"/>
      </font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322;a&#347;ciciel/AppData/Local/Microsoft/Windows/Temporary%20Internet%20Files/Content.IE5/LZSEBEWP/Za&#322;.%20nr%201%20zm.%20W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DaneZrodlowe"/>
    </sheetNames>
    <sheetDataSet>
      <sheetData sheetId="0" refreshError="1"/>
      <sheetData sheetId="1">
        <row r="1">
          <cell r="D1" t="str">
            <v>2</v>
          </cell>
        </row>
        <row r="2">
          <cell r="D2" t="str">
            <v>(1002052) - KRZYŻANÓW</v>
          </cell>
        </row>
        <row r="3">
          <cell r="D3" t="str">
            <v>2012-2015</v>
          </cell>
        </row>
        <row r="8">
          <cell r="D8">
            <v>12325000</v>
          </cell>
          <cell r="E8">
            <v>12448000</v>
          </cell>
          <cell r="F8">
            <v>13052480</v>
          </cell>
        </row>
        <row r="9">
          <cell r="D9">
            <v>0</v>
          </cell>
          <cell r="E9">
            <v>0</v>
          </cell>
          <cell r="F9">
            <v>0</v>
          </cell>
        </row>
        <row r="10">
          <cell r="D10">
            <v>1316228</v>
          </cell>
          <cell r="E10">
            <v>1480170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1316228</v>
          </cell>
          <cell r="E12">
            <v>1480170</v>
          </cell>
          <cell r="F12">
            <v>0</v>
          </cell>
        </row>
        <row r="13">
          <cell r="E13">
            <v>8919300</v>
          </cell>
        </row>
        <row r="14">
          <cell r="D14">
            <v>4299058</v>
          </cell>
          <cell r="E14">
            <v>4363544</v>
          </cell>
          <cell r="F14">
            <v>4494450.32</v>
          </cell>
        </row>
        <row r="15">
          <cell r="D15">
            <v>1526604</v>
          </cell>
          <cell r="E15">
            <v>1549503</v>
          </cell>
          <cell r="F15">
            <v>1595988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1">
          <cell r="C21">
            <v>902519.37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8">
          <cell r="C28">
            <v>595645.15</v>
          </cell>
          <cell r="F28">
            <v>0</v>
          </cell>
        </row>
        <row r="29">
          <cell r="C29">
            <v>110000</v>
          </cell>
          <cell r="D29">
            <v>100000</v>
          </cell>
          <cell r="E29">
            <v>80000</v>
          </cell>
        </row>
        <row r="30">
          <cell r="C30">
            <v>100000</v>
          </cell>
          <cell r="D30">
            <v>100000</v>
          </cell>
          <cell r="E30">
            <v>80000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4">
          <cell r="E34">
            <v>0</v>
          </cell>
          <cell r="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9"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G92"/>
  <sheetViews>
    <sheetView tabSelected="1" view="pageLayout" topLeftCell="F40" zoomScaleNormal="100" zoomScaleSheetLayoutView="100" workbookViewId="0">
      <selection activeCell="B62" sqref="B62"/>
    </sheetView>
  </sheetViews>
  <sheetFormatPr defaultRowHeight="12"/>
  <cols>
    <col min="1" max="1" width="3.75" style="5" customWidth="1"/>
    <col min="2" max="2" width="44.625" style="5" customWidth="1"/>
    <col min="3" max="3" width="10.375" style="5" customWidth="1"/>
    <col min="4" max="5" width="11" style="5" customWidth="1"/>
    <col min="6" max="6" width="11.375" style="5" customWidth="1"/>
    <col min="7" max="10" width="11.625" style="5" customWidth="1"/>
    <col min="11" max="16384" width="9" style="5"/>
  </cols>
  <sheetData>
    <row r="1" spans="1:215" s="1" customFormat="1">
      <c r="B1" s="2" t="s">
        <v>0</v>
      </c>
      <c r="C1" s="2"/>
      <c r="D1" s="2"/>
      <c r="E1" s="2"/>
      <c r="F1" s="2"/>
      <c r="G1" s="3" t="str">
        <f>+[1]Zal_1_WPF_wg_przeplywow!D1</f>
        <v>2</v>
      </c>
      <c r="H1" s="4" t="str">
        <f>G2&amp;" - "&amp;"WPF za lata "&amp;G3&amp;" - Nr Uchwały JST: "&amp;G1</f>
        <v>(1002052) - KRZYŻANÓW - WPF za lata 2012-2015 - Nr Uchwały JST: 2</v>
      </c>
      <c r="J1" s="5"/>
    </row>
    <row r="2" spans="1:215" s="1" customFormat="1">
      <c r="B2" s="6" t="s">
        <v>1</v>
      </c>
      <c r="C2" s="6"/>
      <c r="D2" s="6"/>
      <c r="E2" s="6"/>
      <c r="F2" s="6"/>
      <c r="G2" s="7" t="str">
        <f>+[1]Zal_1_WPF_wg_przeplywow!D2</f>
        <v>(1002052) - KRZYŻANÓW</v>
      </c>
      <c r="J2" s="3"/>
    </row>
    <row r="3" spans="1:215" s="1" customFormat="1" ht="12.75">
      <c r="B3" s="8" t="s">
        <v>2</v>
      </c>
      <c r="C3" s="8"/>
      <c r="D3" s="8"/>
      <c r="E3" s="8"/>
      <c r="F3" s="8"/>
      <c r="G3" s="9" t="str">
        <f>+[1]Zal_1_WPF_wg_przeplywow!D3</f>
        <v>2012-2015</v>
      </c>
      <c r="H3" s="10" t="s">
        <v>3</v>
      </c>
      <c r="J3" s="5"/>
    </row>
    <row r="4" spans="1:215" s="1" customFormat="1" ht="18.75" customHeight="1">
      <c r="A4" s="5"/>
      <c r="B4" s="11" t="str">
        <f>""</f>
        <v/>
      </c>
      <c r="C4" s="11"/>
      <c r="D4" s="11"/>
      <c r="E4" s="11"/>
      <c r="F4" s="11"/>
      <c r="G4" s="5"/>
      <c r="H4" s="5"/>
      <c r="I4" s="5"/>
      <c r="J4" s="5"/>
    </row>
    <row r="5" spans="1:215" s="1" customFormat="1" ht="21.75" customHeight="1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</row>
    <row r="6" spans="1:215" s="1" customFormat="1" ht="19.5" customHeight="1">
      <c r="A6" s="5"/>
      <c r="B6" s="11"/>
      <c r="C6" s="11"/>
      <c r="D6" s="11"/>
      <c r="E6" s="11"/>
      <c r="F6" s="11"/>
      <c r="G6" s="5"/>
      <c r="H6" s="5"/>
      <c r="I6" s="5"/>
      <c r="J6" s="5"/>
    </row>
    <row r="7" spans="1:215" s="16" customFormat="1" ht="28.5" customHeight="1">
      <c r="A7" s="12" t="s">
        <v>5</v>
      </c>
      <c r="B7" s="13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>
        <v>2012</v>
      </c>
      <c r="H7" s="15">
        <v>2013</v>
      </c>
      <c r="I7" s="15">
        <v>2014</v>
      </c>
      <c r="J7" s="15">
        <v>2015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</row>
    <row r="8" spans="1:215">
      <c r="A8" s="17" t="s">
        <v>11</v>
      </c>
      <c r="B8" s="18" t="s">
        <v>12</v>
      </c>
      <c r="C8" s="19">
        <f t="shared" ref="C8:J8" si="0">+C9+C11</f>
        <v>9979375.8900000006</v>
      </c>
      <c r="D8" s="19">
        <f t="shared" si="0"/>
        <v>11643249.6</v>
      </c>
      <c r="E8" s="19">
        <f t="shared" si="0"/>
        <v>11310469.67</v>
      </c>
      <c r="F8" s="19">
        <f t="shared" si="0"/>
        <v>11735693.559999999</v>
      </c>
      <c r="G8" s="20">
        <f t="shared" si="0"/>
        <v>13924806.869999999</v>
      </c>
      <c r="H8" s="20">
        <f t="shared" si="0"/>
        <v>13641228</v>
      </c>
      <c r="I8" s="20">
        <f t="shared" si="0"/>
        <v>13928170</v>
      </c>
      <c r="J8" s="20">
        <f t="shared" si="0"/>
        <v>13052480</v>
      </c>
    </row>
    <row r="9" spans="1:215">
      <c r="A9" s="21"/>
      <c r="B9" s="22" t="s">
        <v>13</v>
      </c>
      <c r="C9" s="23">
        <v>9865774.8900000006</v>
      </c>
      <c r="D9" s="23">
        <v>10581421.109999999</v>
      </c>
      <c r="E9" s="23">
        <v>9833971.3699999992</v>
      </c>
      <c r="F9" s="23">
        <v>10187163.27</v>
      </c>
      <c r="G9" s="24">
        <v>12524444.869999999</v>
      </c>
      <c r="H9" s="24">
        <f>+[1]Zal_1_WPF_wg_przeplywow!D8</f>
        <v>12325000</v>
      </c>
      <c r="I9" s="24">
        <f>+[1]Zal_1_WPF_wg_przeplywow!E8</f>
        <v>12448000</v>
      </c>
      <c r="J9" s="24">
        <f>+[1]Zal_1_WPF_wg_przeplywow!F8</f>
        <v>13052480</v>
      </c>
    </row>
    <row r="10" spans="1:215">
      <c r="A10" s="21"/>
      <c r="B10" s="25" t="s">
        <v>14</v>
      </c>
      <c r="C10" s="23">
        <v>99881.44</v>
      </c>
      <c r="D10" s="23">
        <v>76145.52</v>
      </c>
      <c r="E10" s="23">
        <v>108800</v>
      </c>
      <c r="F10" s="23">
        <v>104205.75</v>
      </c>
      <c r="G10" s="24">
        <v>170048.97</v>
      </c>
      <c r="H10" s="24">
        <f>+[1]Zal_1_WPF_wg_przeplywow!D9</f>
        <v>0</v>
      </c>
      <c r="I10" s="24">
        <f>+[1]Zal_1_WPF_wg_przeplywow!E9</f>
        <v>0</v>
      </c>
      <c r="J10" s="24">
        <f>+[1]Zal_1_WPF_wg_przeplywow!F9</f>
        <v>0</v>
      </c>
    </row>
    <row r="11" spans="1:215">
      <c r="A11" s="21"/>
      <c r="B11" s="22" t="s">
        <v>15</v>
      </c>
      <c r="C11" s="23">
        <v>113601</v>
      </c>
      <c r="D11" s="23">
        <v>1061828.49</v>
      </c>
      <c r="E11" s="23">
        <v>1476498.3</v>
      </c>
      <c r="F11" s="23">
        <v>1548530.29</v>
      </c>
      <c r="G11" s="24">
        <v>1400362</v>
      </c>
      <c r="H11" s="24">
        <f>+[1]Zal_1_WPF_wg_przeplywow!D10</f>
        <v>1316228</v>
      </c>
      <c r="I11" s="24">
        <f>+[1]Zal_1_WPF_wg_przeplywow!E10</f>
        <v>1480170</v>
      </c>
      <c r="J11" s="24">
        <f>+[1]Zal_1_WPF_wg_przeplywow!F10</f>
        <v>0</v>
      </c>
    </row>
    <row r="12" spans="1:215">
      <c r="A12" s="21"/>
      <c r="B12" s="26" t="s">
        <v>16</v>
      </c>
      <c r="C12" s="23">
        <v>5251</v>
      </c>
      <c r="D12" s="23">
        <v>319119.33</v>
      </c>
      <c r="E12" s="23">
        <v>69061</v>
      </c>
      <c r="F12" s="23">
        <v>140492.99</v>
      </c>
      <c r="G12" s="24">
        <v>70000</v>
      </c>
      <c r="H12" s="24">
        <f>+[1]Zal_1_WPF_wg_przeplywow!D11</f>
        <v>0</v>
      </c>
      <c r="I12" s="24">
        <f>+[1]Zal_1_WPF_wg_przeplywow!E11</f>
        <v>0</v>
      </c>
      <c r="J12" s="24">
        <f>+[1]Zal_1_WPF_wg_przeplywow!F11</f>
        <v>0</v>
      </c>
    </row>
    <row r="13" spans="1:215">
      <c r="A13" s="27"/>
      <c r="B13" s="28" t="s">
        <v>17</v>
      </c>
      <c r="C13" s="29">
        <v>0</v>
      </c>
      <c r="D13" s="29">
        <v>0</v>
      </c>
      <c r="E13" s="29">
        <v>1041937.3</v>
      </c>
      <c r="F13" s="29">
        <v>1041937.3</v>
      </c>
      <c r="G13" s="30">
        <v>826032</v>
      </c>
      <c r="H13" s="30">
        <f>+[1]Zal_1_WPF_wg_przeplywow!D12</f>
        <v>1316228</v>
      </c>
      <c r="I13" s="30">
        <f>+[1]Zal_1_WPF_wg_przeplywow!E12</f>
        <v>1480170</v>
      </c>
      <c r="J13" s="30">
        <f>+[1]Zal_1_WPF_wg_przeplywow!F12</f>
        <v>0</v>
      </c>
    </row>
    <row r="14" spans="1:215" s="1" customFormat="1" ht="12.75" thickBot="1">
      <c r="A14" s="17" t="s">
        <v>18</v>
      </c>
      <c r="B14" s="18" t="s">
        <v>19</v>
      </c>
      <c r="C14" s="20">
        <f>+C15+C22</f>
        <v>9156656.9800000004</v>
      </c>
      <c r="D14" s="20">
        <f>+D15+D22</f>
        <v>12920533.07</v>
      </c>
      <c r="E14" s="20">
        <v>13482438.369999999</v>
      </c>
      <c r="F14" s="19">
        <f>+F15+F22</f>
        <v>12835915.98</v>
      </c>
      <c r="G14" s="20">
        <v>12255362.869999999</v>
      </c>
      <c r="H14" s="20">
        <v>13251879.789999999</v>
      </c>
      <c r="I14" s="20">
        <v>13285963.810000001</v>
      </c>
      <c r="J14" s="20">
        <v>13052480</v>
      </c>
    </row>
    <row r="15" spans="1:215" s="34" customFormat="1">
      <c r="A15" s="31"/>
      <c r="B15" s="22" t="s">
        <v>20</v>
      </c>
      <c r="C15" s="32">
        <f>+C16+C20</f>
        <v>8561053.0099999998</v>
      </c>
      <c r="D15" s="32">
        <f>+D16+D20</f>
        <v>9426363.3599999994</v>
      </c>
      <c r="E15" s="32">
        <v>9283402.3699999992</v>
      </c>
      <c r="F15" s="33">
        <v>9211865.6600000001</v>
      </c>
      <c r="G15" s="32">
        <v>9546489.8699999992</v>
      </c>
      <c r="H15" s="32">
        <v>8866308</v>
      </c>
      <c r="I15" s="32">
        <f>+I16+I20</f>
        <v>8999300</v>
      </c>
      <c r="J15" s="32">
        <v>9269300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>
      <c r="A16" s="31"/>
      <c r="B16" s="25" t="s">
        <v>21</v>
      </c>
      <c r="C16" s="33">
        <v>8538520.0399999991</v>
      </c>
      <c r="D16" s="33">
        <v>9400232.25</v>
      </c>
      <c r="E16" s="33">
        <v>9238552.3699999992</v>
      </c>
      <c r="F16" s="33">
        <v>9170453.8900000006</v>
      </c>
      <c r="G16" s="32">
        <v>9436489.8699999992</v>
      </c>
      <c r="H16" s="32">
        <v>8766308</v>
      </c>
      <c r="I16" s="32">
        <f>+[1]Zal_1_WPF_wg_przeplywow!E13</f>
        <v>8919300</v>
      </c>
      <c r="J16" s="32">
        <v>9269300</v>
      </c>
    </row>
    <row r="17" spans="1:10" ht="24">
      <c r="A17" s="21"/>
      <c r="B17" s="35" t="s">
        <v>22</v>
      </c>
      <c r="C17" s="23">
        <v>117664.28</v>
      </c>
      <c r="D17" s="23">
        <v>91201.75</v>
      </c>
      <c r="E17" s="23">
        <v>114560</v>
      </c>
      <c r="F17" s="23">
        <v>123162.52</v>
      </c>
      <c r="G17" s="32">
        <v>200057.61</v>
      </c>
      <c r="H17" s="32">
        <v>36190</v>
      </c>
      <c r="I17" s="32">
        <f>+[1]Zal_1_WPF_wg_przeplywow!E19</f>
        <v>0</v>
      </c>
      <c r="J17" s="32">
        <f>+[1]Zal_1_WPF_wg_przeplywow!F19</f>
        <v>0</v>
      </c>
    </row>
    <row r="18" spans="1:10">
      <c r="A18" s="21"/>
      <c r="B18" s="35" t="s">
        <v>23</v>
      </c>
      <c r="C18" s="23">
        <v>0</v>
      </c>
      <c r="D18" s="23">
        <v>0</v>
      </c>
      <c r="E18" s="23">
        <v>0</v>
      </c>
      <c r="F18" s="23">
        <v>0</v>
      </c>
      <c r="G18" s="24">
        <f>+[1]Zal_1_WPF_wg_przeplywow!C16</f>
        <v>0</v>
      </c>
      <c r="H18" s="24">
        <f>+[1]Zal_1_WPF_wg_przeplywow!D16</f>
        <v>0</v>
      </c>
      <c r="I18" s="24">
        <f>+[1]Zal_1_WPF_wg_przeplywow!E16</f>
        <v>0</v>
      </c>
      <c r="J18" s="24">
        <f>+[1]Zal_1_WPF_wg_przeplywow!F16</f>
        <v>0</v>
      </c>
    </row>
    <row r="19" spans="1:10" ht="24">
      <c r="A19" s="21"/>
      <c r="B19" s="36" t="s">
        <v>24</v>
      </c>
      <c r="C19" s="23">
        <v>0</v>
      </c>
      <c r="D19" s="23">
        <v>0</v>
      </c>
      <c r="E19" s="23">
        <v>0</v>
      </c>
      <c r="F19" s="23">
        <v>0</v>
      </c>
      <c r="G19" s="24">
        <f>+[1]Zal_1_WPF_wg_przeplywow!C17</f>
        <v>0</v>
      </c>
      <c r="H19" s="24">
        <f>+[1]Zal_1_WPF_wg_przeplywow!D17</f>
        <v>0</v>
      </c>
      <c r="I19" s="24">
        <f>+[1]Zal_1_WPF_wg_przeplywow!E17</f>
        <v>0</v>
      </c>
      <c r="J19" s="24">
        <f>+[1]Zal_1_WPF_wg_przeplywow!F17</f>
        <v>0</v>
      </c>
    </row>
    <row r="20" spans="1:10">
      <c r="A20" s="31"/>
      <c r="B20" s="35" t="s">
        <v>25</v>
      </c>
      <c r="C20" s="23">
        <v>22532.97</v>
      </c>
      <c r="D20" s="23">
        <v>26131.11</v>
      </c>
      <c r="E20" s="23">
        <v>44850</v>
      </c>
      <c r="F20" s="23">
        <v>41411.769999999997</v>
      </c>
      <c r="G20" s="24">
        <f>+[1]Zal_1_WPF_wg_przeplywow!C29</f>
        <v>110000</v>
      </c>
      <c r="H20" s="24">
        <f>+[1]Zal_1_WPF_wg_przeplywow!D29</f>
        <v>100000</v>
      </c>
      <c r="I20" s="24">
        <f>+[1]Zal_1_WPF_wg_przeplywow!E29</f>
        <v>80000</v>
      </c>
      <c r="J20" s="24">
        <v>0</v>
      </c>
    </row>
    <row r="21" spans="1:10">
      <c r="A21" s="31"/>
      <c r="B21" s="36" t="s">
        <v>26</v>
      </c>
      <c r="C21" s="23">
        <v>22532.97</v>
      </c>
      <c r="D21" s="23">
        <v>19066.29</v>
      </c>
      <c r="E21" s="23">
        <v>35100</v>
      </c>
      <c r="F21" s="23">
        <v>38272.47</v>
      </c>
      <c r="G21" s="24">
        <f>+[1]Zal_1_WPF_wg_przeplywow!C30</f>
        <v>100000</v>
      </c>
      <c r="H21" s="24">
        <f>+[1]Zal_1_WPF_wg_przeplywow!D30</f>
        <v>100000</v>
      </c>
      <c r="I21" s="24">
        <f>+[1]Zal_1_WPF_wg_przeplywow!E30</f>
        <v>80000</v>
      </c>
      <c r="J21" s="24">
        <v>0</v>
      </c>
    </row>
    <row r="22" spans="1:10">
      <c r="A22" s="31"/>
      <c r="B22" s="22" t="s">
        <v>27</v>
      </c>
      <c r="C22" s="33">
        <v>595603.97</v>
      </c>
      <c r="D22" s="33">
        <v>3494169.71</v>
      </c>
      <c r="E22" s="33">
        <v>4199036</v>
      </c>
      <c r="F22" s="33">
        <v>3624050.32</v>
      </c>
      <c r="G22" s="32">
        <v>2708873</v>
      </c>
      <c r="H22" s="32">
        <v>4385571.79</v>
      </c>
      <c r="I22" s="32">
        <v>4286663.8099999996</v>
      </c>
      <c r="J22" s="32">
        <v>3783180</v>
      </c>
    </row>
    <row r="23" spans="1:10" ht="24">
      <c r="A23" s="37"/>
      <c r="B23" s="28" t="s">
        <v>28</v>
      </c>
      <c r="C23" s="38">
        <v>0</v>
      </c>
      <c r="D23" s="38">
        <v>0</v>
      </c>
      <c r="E23" s="38">
        <v>1530217</v>
      </c>
      <c r="F23" s="38">
        <v>1357691.17</v>
      </c>
      <c r="G23" s="39">
        <v>792332</v>
      </c>
      <c r="H23" s="39">
        <v>3172076</v>
      </c>
      <c r="I23" s="39">
        <v>0</v>
      </c>
      <c r="J23" s="39">
        <v>0</v>
      </c>
    </row>
    <row r="24" spans="1:10">
      <c r="A24" s="40" t="s">
        <v>29</v>
      </c>
      <c r="B24" s="41" t="s">
        <v>30</v>
      </c>
      <c r="C24" s="42">
        <f t="shared" ref="C24:J25" si="1">+C8-C14</f>
        <v>822718.91000000015</v>
      </c>
      <c r="D24" s="42">
        <f t="shared" si="1"/>
        <v>-1277283.4700000007</v>
      </c>
      <c r="E24" s="42">
        <f t="shared" si="1"/>
        <v>-2171968.6999999993</v>
      </c>
      <c r="F24" s="42">
        <f t="shared" si="1"/>
        <v>-1100222.4200000018</v>
      </c>
      <c r="G24" s="42">
        <f t="shared" si="1"/>
        <v>1669444</v>
      </c>
      <c r="H24" s="42">
        <f t="shared" si="1"/>
        <v>389348.21000000089</v>
      </c>
      <c r="I24" s="42">
        <f t="shared" si="1"/>
        <v>642206.18999999948</v>
      </c>
      <c r="J24" s="42">
        <f t="shared" si="1"/>
        <v>0</v>
      </c>
    </row>
    <row r="25" spans="1:10" s="45" customFormat="1">
      <c r="A25" s="43" t="s">
        <v>31</v>
      </c>
      <c r="B25" s="44" t="s">
        <v>32</v>
      </c>
      <c r="C25" s="42">
        <f t="shared" si="1"/>
        <v>1304721.8800000008</v>
      </c>
      <c r="D25" s="42">
        <f t="shared" si="1"/>
        <v>1155057.75</v>
      </c>
      <c r="E25" s="42">
        <f t="shared" si="1"/>
        <v>550569</v>
      </c>
      <c r="F25" s="42">
        <f t="shared" si="1"/>
        <v>975297.6099999994</v>
      </c>
      <c r="G25" s="42">
        <f t="shared" si="1"/>
        <v>2977955</v>
      </c>
      <c r="H25" s="42">
        <f t="shared" si="1"/>
        <v>3458692</v>
      </c>
      <c r="I25" s="42">
        <f t="shared" si="1"/>
        <v>3448700</v>
      </c>
      <c r="J25" s="42">
        <f t="shared" si="1"/>
        <v>3783180</v>
      </c>
    </row>
    <row r="26" spans="1:10">
      <c r="A26" s="17" t="s">
        <v>33</v>
      </c>
      <c r="B26" s="18" t="s">
        <v>34</v>
      </c>
      <c r="C26" s="20">
        <f t="shared" ref="C26:J26" si="2">+C27+C29+C31</f>
        <v>562982.94999999995</v>
      </c>
      <c r="D26" s="20">
        <f t="shared" si="2"/>
        <v>1700903.86</v>
      </c>
      <c r="E26" s="20">
        <f t="shared" si="2"/>
        <v>2817878.7</v>
      </c>
      <c r="F26" s="46">
        <f t="shared" si="2"/>
        <v>2625223.8500000006</v>
      </c>
      <c r="G26" s="20">
        <f t="shared" si="2"/>
        <v>1050519.3700000001</v>
      </c>
      <c r="H26" s="20">
        <f t="shared" si="2"/>
        <v>390923.25</v>
      </c>
      <c r="I26" s="20">
        <f t="shared" si="2"/>
        <v>0</v>
      </c>
      <c r="J26" s="20">
        <f t="shared" si="2"/>
        <v>0</v>
      </c>
    </row>
    <row r="27" spans="1:10" ht="36">
      <c r="A27" s="21"/>
      <c r="B27" s="22" t="s">
        <v>35</v>
      </c>
      <c r="C27" s="33">
        <v>562982.94999999995</v>
      </c>
      <c r="D27" s="33">
        <v>1148081.8600000001</v>
      </c>
      <c r="E27" s="33">
        <v>186016.39</v>
      </c>
      <c r="F27" s="33">
        <v>186016.39</v>
      </c>
      <c r="G27" s="32">
        <f>+[1]Zal_1_WPF_wg_przeplywow!C21</f>
        <v>902519.37</v>
      </c>
      <c r="H27" s="32">
        <v>366241.25</v>
      </c>
      <c r="I27" s="32">
        <f>+[1]Zal_1_WPF_wg_przeplywow!E21</f>
        <v>0</v>
      </c>
      <c r="J27" s="32">
        <f>+[1]Zal_1_WPF_wg_przeplywow!F21</f>
        <v>0</v>
      </c>
    </row>
    <row r="28" spans="1:10">
      <c r="A28" s="21"/>
      <c r="B28" s="47" t="s">
        <v>36</v>
      </c>
      <c r="C28" s="48">
        <v>0</v>
      </c>
      <c r="D28" s="48">
        <v>493848.84</v>
      </c>
      <c r="E28" s="48">
        <v>178168.7</v>
      </c>
      <c r="F28" s="48">
        <v>0</v>
      </c>
      <c r="G28" s="24">
        <f>+[1]Zal_1_WPF_wg_przeplywow!C22</f>
        <v>0</v>
      </c>
      <c r="H28" s="24">
        <f>+[1]Zal_1_WPF_wg_przeplywow!D22</f>
        <v>0</v>
      </c>
      <c r="I28" s="24">
        <f>+[1]Zal_1_WPF_wg_przeplywow!E22</f>
        <v>0</v>
      </c>
      <c r="J28" s="24">
        <f>+[1]Zal_1_WPF_wg_przeplywow!F22</f>
        <v>0</v>
      </c>
    </row>
    <row r="29" spans="1:10">
      <c r="A29" s="21"/>
      <c r="B29" s="22" t="s">
        <v>37</v>
      </c>
      <c r="C29" s="33">
        <v>0</v>
      </c>
      <c r="D29" s="33">
        <v>552822</v>
      </c>
      <c r="E29" s="33">
        <v>2610468.59</v>
      </c>
      <c r="F29" s="33">
        <v>2417813.7400000002</v>
      </c>
      <c r="G29" s="32">
        <v>148000</v>
      </c>
      <c r="H29" s="32">
        <f>+[1]Zal_1_WPF_wg_przeplywow!D36</f>
        <v>0</v>
      </c>
      <c r="I29" s="32">
        <f>+[1]Zal_1_WPF_wg_przeplywow!E36</f>
        <v>0</v>
      </c>
      <c r="J29" s="32">
        <f>+[1]Zal_1_WPF_wg_przeplywow!F36</f>
        <v>0</v>
      </c>
    </row>
    <row r="30" spans="1:10">
      <c r="A30" s="21"/>
      <c r="B30" s="25" t="s">
        <v>38</v>
      </c>
      <c r="C30" s="33">
        <v>0</v>
      </c>
      <c r="D30" s="33">
        <v>0</v>
      </c>
      <c r="E30" s="33">
        <v>1993800</v>
      </c>
      <c r="F30" s="33">
        <v>1100222.42</v>
      </c>
      <c r="G30" s="32">
        <v>0</v>
      </c>
      <c r="H30" s="32">
        <f>+[1]Zal_1_WPF_wg_przeplywow!D37</f>
        <v>0</v>
      </c>
      <c r="I30" s="32">
        <f>+[1]Zal_1_WPF_wg_przeplywow!E37</f>
        <v>0</v>
      </c>
      <c r="J30" s="32">
        <f>+[1]Zal_1_WPF_wg_przeplywow!F37</f>
        <v>0</v>
      </c>
    </row>
    <row r="31" spans="1:10">
      <c r="A31" s="21"/>
      <c r="B31" s="22" t="s">
        <v>39</v>
      </c>
      <c r="C31" s="33">
        <v>0</v>
      </c>
      <c r="D31" s="33">
        <v>0</v>
      </c>
      <c r="E31" s="33">
        <v>21393.72</v>
      </c>
      <c r="F31" s="33">
        <v>21393.72</v>
      </c>
      <c r="G31" s="32">
        <f>+[1]Zal_1_WPF_wg_przeplywow!C23</f>
        <v>0</v>
      </c>
      <c r="H31" s="32">
        <v>24682</v>
      </c>
      <c r="I31" s="32">
        <f>+[1]Zal_1_WPF_wg_przeplywow!E23</f>
        <v>0</v>
      </c>
      <c r="J31" s="32">
        <f>+[1]Zal_1_WPF_wg_przeplywow!F23</f>
        <v>0</v>
      </c>
    </row>
    <row r="32" spans="1:10">
      <c r="A32" s="27"/>
      <c r="B32" s="28" t="s">
        <v>38</v>
      </c>
      <c r="C32" s="38">
        <v>0</v>
      </c>
      <c r="D32" s="38">
        <v>0</v>
      </c>
      <c r="E32" s="38">
        <v>0</v>
      </c>
      <c r="F32" s="38">
        <v>0</v>
      </c>
      <c r="G32" s="39">
        <f>+[1]Zal_1_WPF_wg_przeplywow!C24</f>
        <v>0</v>
      </c>
      <c r="H32" s="39">
        <f>+[1]Zal_1_WPF_wg_przeplywow!D24</f>
        <v>0</v>
      </c>
      <c r="I32" s="39">
        <f>+[1]Zal_1_WPF_wg_przeplywow!E24</f>
        <v>0</v>
      </c>
      <c r="J32" s="39">
        <f>+[1]Zal_1_WPF_wg_przeplywow!F24</f>
        <v>0</v>
      </c>
    </row>
    <row r="33" spans="1:215">
      <c r="A33" s="17" t="s">
        <v>40</v>
      </c>
      <c r="B33" s="18" t="s">
        <v>41</v>
      </c>
      <c r="C33" s="20">
        <f t="shared" ref="C33:J33" si="3">+C34+C36</f>
        <v>237620</v>
      </c>
      <c r="D33" s="20">
        <f t="shared" si="3"/>
        <v>258997.72</v>
      </c>
      <c r="E33" s="20">
        <f t="shared" si="3"/>
        <v>645910</v>
      </c>
      <c r="F33" s="20">
        <f t="shared" si="3"/>
        <v>601088.34</v>
      </c>
      <c r="G33" s="20">
        <f t="shared" si="3"/>
        <v>1303202.75</v>
      </c>
      <c r="H33" s="20">
        <f t="shared" si="3"/>
        <v>780271.46</v>
      </c>
      <c r="I33" s="20">
        <f t="shared" si="3"/>
        <v>642206.18999999994</v>
      </c>
      <c r="J33" s="20">
        <f t="shared" si="3"/>
        <v>0</v>
      </c>
    </row>
    <row r="34" spans="1:215">
      <c r="A34" s="21"/>
      <c r="B34" s="22" t="s">
        <v>42</v>
      </c>
      <c r="C34" s="23">
        <v>237620</v>
      </c>
      <c r="D34" s="23">
        <v>237604</v>
      </c>
      <c r="E34" s="23">
        <v>645910</v>
      </c>
      <c r="F34" s="23">
        <v>601088.34</v>
      </c>
      <c r="G34" s="24">
        <v>1278520.75</v>
      </c>
      <c r="H34" s="24">
        <v>780271.46</v>
      </c>
      <c r="I34" s="24">
        <v>642206.18999999994</v>
      </c>
      <c r="J34" s="24">
        <v>0</v>
      </c>
    </row>
    <row r="35" spans="1:215" ht="24">
      <c r="A35" s="21"/>
      <c r="B35" s="25" t="s">
        <v>43</v>
      </c>
      <c r="C35" s="23">
        <v>0</v>
      </c>
      <c r="D35" s="23">
        <v>0</v>
      </c>
      <c r="E35" s="23">
        <v>552822</v>
      </c>
      <c r="F35" s="23">
        <v>552822</v>
      </c>
      <c r="G35" s="24">
        <f>+[1]Zal_1_WPF_wg_przeplywow!C28</f>
        <v>595645.15</v>
      </c>
      <c r="H35" s="24">
        <v>0</v>
      </c>
      <c r="I35" s="24">
        <v>0</v>
      </c>
      <c r="J35" s="24">
        <f>+[1]Zal_1_WPF_wg_przeplywow!F28</f>
        <v>0</v>
      </c>
    </row>
    <row r="36" spans="1:215" ht="12.75" thickBot="1">
      <c r="A36" s="27"/>
      <c r="B36" s="49" t="s">
        <v>44</v>
      </c>
      <c r="C36" s="38">
        <v>0</v>
      </c>
      <c r="D36" s="38">
        <v>21393.72</v>
      </c>
      <c r="E36" s="38">
        <v>0</v>
      </c>
      <c r="F36" s="50">
        <v>0</v>
      </c>
      <c r="G36" s="39">
        <v>24682</v>
      </c>
      <c r="H36" s="39">
        <f>+[1]Zal_1_WPF_wg_przeplywow!D31</f>
        <v>0</v>
      </c>
      <c r="I36" s="39">
        <f>+[1]Zal_1_WPF_wg_przeplywow!E31</f>
        <v>0</v>
      </c>
      <c r="J36" s="39">
        <f>+[1]Zal_1_WPF_wg_przeplywow!F31</f>
        <v>0</v>
      </c>
    </row>
    <row r="37" spans="1:215" s="34" customFormat="1">
      <c r="A37" s="17" t="s">
        <v>45</v>
      </c>
      <c r="B37" s="18" t="s">
        <v>46</v>
      </c>
      <c r="C37" s="51">
        <v>421055</v>
      </c>
      <c r="D37" s="51">
        <v>736273</v>
      </c>
      <c r="E37" s="51">
        <v>2700831.59</v>
      </c>
      <c r="F37" s="51">
        <v>2552998.4</v>
      </c>
      <c r="G37" s="20">
        <v>1422477.65</v>
      </c>
      <c r="H37" s="20">
        <v>642206.18999999994</v>
      </c>
      <c r="I37" s="20">
        <v>0</v>
      </c>
      <c r="J37" s="20">
        <f>+[1]Zal_1_WPF_wg_przeplywow!F39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s="1" customFormat="1" ht="24">
      <c r="A38" s="37"/>
      <c r="B38" s="49" t="s">
        <v>47</v>
      </c>
      <c r="C38" s="38">
        <v>0</v>
      </c>
      <c r="D38" s="38">
        <v>0</v>
      </c>
      <c r="E38" s="38">
        <v>0</v>
      </c>
      <c r="F38" s="52">
        <v>0</v>
      </c>
      <c r="G38" s="39">
        <f>+[1]Zal_1_WPF_wg_przeplywow!C40</f>
        <v>0</v>
      </c>
      <c r="H38" s="39">
        <f>+[1]Zal_1_WPF_wg_przeplywow!D40</f>
        <v>0</v>
      </c>
      <c r="I38" s="39">
        <f>+[1]Zal_1_WPF_wg_przeplywow!E40</f>
        <v>0</v>
      </c>
      <c r="J38" s="39">
        <f>+[1]Zal_1_WPF_wg_przeplywow!F40</f>
        <v>0</v>
      </c>
    </row>
    <row r="39" spans="1:215">
      <c r="A39" s="40" t="s">
        <v>48</v>
      </c>
      <c r="B39" s="41" t="s">
        <v>49</v>
      </c>
      <c r="C39" s="53">
        <v>0</v>
      </c>
      <c r="D39" s="53">
        <v>552822</v>
      </c>
      <c r="E39" s="53">
        <v>609300</v>
      </c>
      <c r="F39" s="53">
        <v>595645.15</v>
      </c>
      <c r="G39" s="54">
        <v>0</v>
      </c>
      <c r="H39" s="54">
        <f>+[1]Zal_1_WPF_wg_przeplywow!D41</f>
        <v>0</v>
      </c>
      <c r="I39" s="54">
        <f>+[1]Zal_1_WPF_wg_przeplywow!E41</f>
        <v>0</v>
      </c>
      <c r="J39" s="54">
        <f>+[1]Zal_1_WPF_wg_przeplywow!F41</f>
        <v>0</v>
      </c>
    </row>
    <row r="40" spans="1:215">
      <c r="A40" s="17" t="s">
        <v>50</v>
      </c>
      <c r="B40" s="55" t="s">
        <v>51</v>
      </c>
      <c r="C40" s="56">
        <v>4.2200000000000001E-2</v>
      </c>
      <c r="D40" s="56">
        <v>6.3200000000000006E-2</v>
      </c>
      <c r="E40" s="56">
        <v>0.23880000000000001</v>
      </c>
      <c r="F40" s="56">
        <v>0.2175</v>
      </c>
      <c r="G40" s="57">
        <v>0.1022</v>
      </c>
      <c r="H40" s="57">
        <v>4.7100000000000003E-2</v>
      </c>
      <c r="I40" s="57">
        <f>+IF(I8&lt;&gt;0,I37/I8,"")</f>
        <v>0</v>
      </c>
      <c r="J40" s="57">
        <f>+IF(J8&lt;&gt;0,J37/J8,"")</f>
        <v>0</v>
      </c>
    </row>
    <row r="41" spans="1:215" ht="24">
      <c r="A41" s="31" t="s">
        <v>52</v>
      </c>
      <c r="B41" s="58" t="s">
        <v>53</v>
      </c>
      <c r="C41" s="59">
        <v>4.2200000000000001E-2</v>
      </c>
      <c r="D41" s="59">
        <v>1.5800000000000002E-2</v>
      </c>
      <c r="E41" s="59">
        <v>0.18490000000000001</v>
      </c>
      <c r="F41" s="59">
        <v>0.1668</v>
      </c>
      <c r="G41" s="60">
        <v>0.1022</v>
      </c>
      <c r="H41" s="60">
        <v>4.7100000000000003E-2</v>
      </c>
      <c r="I41" s="60">
        <f>+IF(I8&lt;&gt;0,(I37-I39)/I8,"")</f>
        <v>0</v>
      </c>
      <c r="J41" s="60">
        <f>+IF(J8&lt;&gt;0,(J37-J39)/J8,"")</f>
        <v>0</v>
      </c>
    </row>
    <row r="42" spans="1:215" ht="24">
      <c r="A42" s="31" t="s">
        <v>54</v>
      </c>
      <c r="B42" s="58" t="s">
        <v>55</v>
      </c>
      <c r="C42" s="59">
        <v>2.6100000000000002E-2</v>
      </c>
      <c r="D42" s="59">
        <v>2.1999999999999999E-2</v>
      </c>
      <c r="E42" s="59">
        <v>6.0199999999999997E-2</v>
      </c>
      <c r="F42" s="61">
        <v>5.45E-2</v>
      </c>
      <c r="G42" s="60">
        <v>9.9000000000000005E-2</v>
      </c>
      <c r="H42" s="60">
        <v>6.4500000000000002E-2</v>
      </c>
      <c r="I42" s="60">
        <v>5.1900000000000002E-2</v>
      </c>
      <c r="J42" s="60">
        <f>+IF(J8&lt;&gt;0,(J21+J18+J34)/J8,"")</f>
        <v>0</v>
      </c>
    </row>
    <row r="43" spans="1:215" ht="24">
      <c r="A43" s="37" t="s">
        <v>56</v>
      </c>
      <c r="B43" s="62" t="s">
        <v>57</v>
      </c>
      <c r="C43" s="63">
        <v>2.6100000000000002E-2</v>
      </c>
      <c r="D43" s="63">
        <v>2.1999999999999999E-2</v>
      </c>
      <c r="E43" s="63">
        <v>1.1299999999999999E-2</v>
      </c>
      <c r="F43" s="64">
        <v>7.4000000000000003E-3</v>
      </c>
      <c r="G43" s="65">
        <v>5.62E-2</v>
      </c>
      <c r="H43" s="65">
        <v>6.4500000000000002E-2</v>
      </c>
      <c r="I43" s="65">
        <f>+IF(I8&lt;&gt;0,(I21+I18+I34-I19-I35)/I8,"")</f>
        <v>5.185219522737014E-2</v>
      </c>
      <c r="J43" s="65">
        <f>+IF(J8&lt;&gt;0,(J21+J18+J34-J19-J35)/J8,"")</f>
        <v>0</v>
      </c>
    </row>
    <row r="44" spans="1:215" ht="36">
      <c r="A44" s="40" t="s">
        <v>58</v>
      </c>
      <c r="B44" s="41" t="s">
        <v>59</v>
      </c>
      <c r="C44" s="66">
        <v>0</v>
      </c>
      <c r="D44" s="66">
        <v>0</v>
      </c>
      <c r="E44" s="66">
        <v>0</v>
      </c>
      <c r="F44" s="41">
        <v>0</v>
      </c>
      <c r="G44" s="42">
        <f>+[1]Zal_1_WPF_wg_przeplywow!C42</f>
        <v>0</v>
      </c>
      <c r="H44" s="42">
        <f>+[1]Zal_1_WPF_wg_przeplywow!D42</f>
        <v>0</v>
      </c>
      <c r="I44" s="42">
        <f>+[1]Zal_1_WPF_wg_przeplywow!E42</f>
        <v>0</v>
      </c>
      <c r="J44" s="42">
        <f>+[1]Zal_1_WPF_wg_przeplywow!F42</f>
        <v>0</v>
      </c>
    </row>
    <row r="45" spans="1:215">
      <c r="A45" s="17" t="s">
        <v>60</v>
      </c>
      <c r="B45" s="55" t="s">
        <v>61</v>
      </c>
      <c r="C45" s="56">
        <v>0.1313</v>
      </c>
      <c r="D45" s="56">
        <v>0.12659999999999999</v>
      </c>
      <c r="E45" s="56">
        <v>5.4800000000000001E-2</v>
      </c>
      <c r="F45" s="67">
        <v>9.5100000000000004E-2</v>
      </c>
      <c r="G45" s="57">
        <v>0.1042</v>
      </c>
      <c r="H45" s="57">
        <v>0.13339999999999999</v>
      </c>
      <c r="I45" s="57">
        <v>0.1757</v>
      </c>
      <c r="J45" s="57">
        <v>0.24</v>
      </c>
    </row>
    <row r="46" spans="1:215">
      <c r="A46" s="31"/>
      <c r="B46" s="68" t="s">
        <v>62</v>
      </c>
      <c r="C46" s="69">
        <v>0.1313</v>
      </c>
      <c r="D46" s="69">
        <v>0.12659999999999999</v>
      </c>
      <c r="E46" s="69">
        <v>5.4800000000000001E-2</v>
      </c>
      <c r="F46" s="61">
        <v>9.5100000000000004E-2</v>
      </c>
      <c r="G46" s="60">
        <v>0.21890000000000001</v>
      </c>
      <c r="H46" s="60">
        <v>0.2535</v>
      </c>
      <c r="I46" s="60">
        <v>0.24759999999999999</v>
      </c>
      <c r="J46" s="60">
        <v>0.2898</v>
      </c>
    </row>
    <row r="47" spans="1:215" ht="24">
      <c r="A47" s="31" t="s">
        <v>63</v>
      </c>
      <c r="B47" s="58" t="s">
        <v>64</v>
      </c>
      <c r="C47" s="59">
        <v>2.6100000000000002E-2</v>
      </c>
      <c r="D47" s="59">
        <v>2.1999999999999999E-2</v>
      </c>
      <c r="E47" s="59">
        <v>6.0199999999999997E-2</v>
      </c>
      <c r="F47" s="61">
        <v>5.45E-2</v>
      </c>
      <c r="G47" s="60">
        <v>9.9000000000000005E-2</v>
      </c>
      <c r="H47" s="60">
        <v>6.4500000000000002E-2</v>
      </c>
      <c r="I47" s="60">
        <v>5.1900000000000002E-2</v>
      </c>
      <c r="J47" s="60">
        <v>0</v>
      </c>
    </row>
    <row r="48" spans="1:215" ht="24">
      <c r="A48" s="31" t="s">
        <v>65</v>
      </c>
      <c r="B48" s="58" t="s">
        <v>66</v>
      </c>
      <c r="C48" s="70" t="str">
        <f>IF(C47&lt;=C$45,"Spełnia  art. 243","Nie spełnia art. 243")</f>
        <v>Spełnia  art. 243</v>
      </c>
      <c r="D48" s="70" t="str">
        <f>IF(D47&lt;=D$45,"Spełnia  art. 243","Nie spełnia art. 243")</f>
        <v>Spełnia  art. 243</v>
      </c>
      <c r="E48" s="70" t="s">
        <v>67</v>
      </c>
      <c r="F48" s="70" t="str">
        <f>IF(F47&lt;=F$45,"Spełnia  art. 243","Nie spełnia art. 243")</f>
        <v>Spełnia  art. 243</v>
      </c>
      <c r="G48" s="70" t="str">
        <f>IF(G47&lt;=G$45,"Spełnia  art. 243","Nie spełnia art. 243")</f>
        <v>Spełnia  art. 243</v>
      </c>
      <c r="H48" s="70" t="str">
        <f>IF(H47&lt;=H$45,"Spełnia  art. 243","Nie spełnia art. 243")</f>
        <v>Spełnia  art. 243</v>
      </c>
      <c r="I48" s="70" t="str">
        <f>IF(I47&lt;=I$45,"Spełnia  art. 243","Nie spełnia art. 243")</f>
        <v>Spełnia  art. 243</v>
      </c>
      <c r="J48" s="70" t="str">
        <f>IF(J47&lt;=J$45,"Spełnia  art. 243","Nie spełnia art. 243")</f>
        <v>Spełnia  art. 243</v>
      </c>
    </row>
    <row r="49" spans="1:10" ht="24">
      <c r="A49" s="31" t="s">
        <v>68</v>
      </c>
      <c r="B49" s="58" t="s">
        <v>69</v>
      </c>
      <c r="C49" s="59">
        <v>2.6100000000000002E-2</v>
      </c>
      <c r="D49" s="59">
        <v>2.1999999999999999E-2</v>
      </c>
      <c r="E49" s="59">
        <v>1.1299999999999999E-2</v>
      </c>
      <c r="F49" s="61">
        <v>7.4000000000000003E-3</v>
      </c>
      <c r="G49" s="60">
        <v>5.62E-2</v>
      </c>
      <c r="H49" s="60">
        <v>6.4500000000000002E-2</v>
      </c>
      <c r="I49" s="60">
        <v>5.1900000000000002E-2</v>
      </c>
      <c r="J49" s="60">
        <v>0</v>
      </c>
    </row>
    <row r="50" spans="1:10" ht="24">
      <c r="A50" s="37" t="s">
        <v>70</v>
      </c>
      <c r="B50" s="62" t="s">
        <v>71</v>
      </c>
      <c r="C50" s="70" t="str">
        <f t="shared" ref="C50:J50" si="4">IF(C49&lt;=C$45,"Spełnia  art. 243","Nie spełnia art. 243")</f>
        <v>Spełnia  art. 243</v>
      </c>
      <c r="D50" s="70" t="str">
        <f t="shared" si="4"/>
        <v>Spełnia  art. 243</v>
      </c>
      <c r="E50" s="70" t="str">
        <f t="shared" si="4"/>
        <v>Spełnia  art. 243</v>
      </c>
      <c r="F50" s="70" t="str">
        <f t="shared" si="4"/>
        <v>Spełnia  art. 243</v>
      </c>
      <c r="G50" s="70" t="str">
        <f t="shared" si="4"/>
        <v>Spełnia  art. 243</v>
      </c>
      <c r="H50" s="70" t="str">
        <f t="shared" si="4"/>
        <v>Spełnia  art. 243</v>
      </c>
      <c r="I50" s="70" t="str">
        <f t="shared" si="4"/>
        <v>Spełnia  art. 243</v>
      </c>
      <c r="J50" s="70" t="str">
        <f t="shared" si="4"/>
        <v>Spełnia  art. 243</v>
      </c>
    </row>
    <row r="51" spans="1:10">
      <c r="A51" s="17" t="s">
        <v>72</v>
      </c>
      <c r="B51" s="18" t="s">
        <v>73</v>
      </c>
      <c r="C51" s="18"/>
      <c r="D51" s="18"/>
      <c r="E51" s="18"/>
      <c r="F51" s="18"/>
      <c r="G51" s="71"/>
      <c r="H51" s="71"/>
      <c r="I51" s="71"/>
      <c r="J51" s="71"/>
    </row>
    <row r="52" spans="1:10">
      <c r="A52" s="21"/>
      <c r="B52" s="22" t="s">
        <v>74</v>
      </c>
      <c r="C52" s="23">
        <v>4056561.47</v>
      </c>
      <c r="D52" s="23">
        <v>4218869.37</v>
      </c>
      <c r="E52" s="23">
        <v>4574880.41</v>
      </c>
      <c r="F52" s="23">
        <v>4441226.62</v>
      </c>
      <c r="G52" s="24">
        <v>4316362.72</v>
      </c>
      <c r="H52" s="24">
        <f>+[1]Zal_1_WPF_wg_przeplywow!D14</f>
        <v>4299058</v>
      </c>
      <c r="I52" s="24">
        <f>+[1]Zal_1_WPF_wg_przeplywow!E14</f>
        <v>4363544</v>
      </c>
      <c r="J52" s="24">
        <f>+[1]Zal_1_WPF_wg_przeplywow!F14</f>
        <v>4494450.32</v>
      </c>
    </row>
    <row r="53" spans="1:10">
      <c r="A53" s="21"/>
      <c r="B53" s="22" t="s">
        <v>75</v>
      </c>
      <c r="C53" s="23">
        <v>396716.15</v>
      </c>
      <c r="D53" s="23">
        <v>1320339</v>
      </c>
      <c r="E53" s="23">
        <v>1456716</v>
      </c>
      <c r="F53" s="23">
        <v>1397090.95</v>
      </c>
      <c r="G53" s="24">
        <v>1447127</v>
      </c>
      <c r="H53" s="24">
        <f>+[1]Zal_1_WPF_wg_przeplywow!D15</f>
        <v>1526604</v>
      </c>
      <c r="I53" s="24">
        <f>+[1]Zal_1_WPF_wg_przeplywow!E15</f>
        <v>1549503</v>
      </c>
      <c r="J53" s="24">
        <f>+[1]Zal_1_WPF_wg_przeplywow!F15</f>
        <v>1595988</v>
      </c>
    </row>
    <row r="54" spans="1:10">
      <c r="A54" s="21"/>
      <c r="B54" s="22" t="s">
        <v>76</v>
      </c>
      <c r="C54" s="23">
        <v>0</v>
      </c>
      <c r="D54" s="23">
        <v>0</v>
      </c>
      <c r="E54" s="23">
        <v>0</v>
      </c>
      <c r="F54" s="23">
        <v>0</v>
      </c>
      <c r="G54" s="24">
        <v>200057.61</v>
      </c>
      <c r="H54" s="24">
        <v>36190</v>
      </c>
      <c r="I54" s="24">
        <f>+[1]Zal_1_WPF_wg_przeplywow!E18</f>
        <v>0</v>
      </c>
      <c r="J54" s="24">
        <f>+[1]Zal_1_WPF_wg_przeplywow!F18</f>
        <v>0</v>
      </c>
    </row>
    <row r="55" spans="1:10">
      <c r="A55" s="27"/>
      <c r="B55" s="49" t="s">
        <v>106</v>
      </c>
      <c r="C55" s="29">
        <v>0</v>
      </c>
      <c r="D55" s="29">
        <v>1891873</v>
      </c>
      <c r="E55" s="29">
        <v>1530217</v>
      </c>
      <c r="F55" s="29">
        <v>1357691.17</v>
      </c>
      <c r="G55" s="30">
        <v>752332</v>
      </c>
      <c r="H55" s="30">
        <v>3172076</v>
      </c>
      <c r="I55" s="30">
        <f>+[1]Zal_1_WPF_wg_przeplywow!E34</f>
        <v>0</v>
      </c>
      <c r="J55" s="30">
        <f>+[1]Zal_1_WPF_wg_przeplywow!F34</f>
        <v>0</v>
      </c>
    </row>
    <row r="56" spans="1:10" ht="24">
      <c r="A56" s="72" t="s">
        <v>77</v>
      </c>
      <c r="B56" s="73" t="s">
        <v>107</v>
      </c>
      <c r="C56" s="74">
        <v>0</v>
      </c>
      <c r="D56" s="74">
        <v>0</v>
      </c>
      <c r="E56" s="74">
        <v>0</v>
      </c>
      <c r="F56" s="74">
        <v>0</v>
      </c>
      <c r="G56" s="42">
        <f>+[1]Zal_1_WPF_wg_przeplywow!C43</f>
        <v>0</v>
      </c>
      <c r="H56" s="42">
        <v>0</v>
      </c>
      <c r="I56" s="42">
        <v>0</v>
      </c>
      <c r="J56" s="42">
        <v>0</v>
      </c>
    </row>
    <row r="57" spans="1:10">
      <c r="A57" s="17" t="s">
        <v>78</v>
      </c>
      <c r="B57" s="18" t="s">
        <v>79</v>
      </c>
      <c r="C57" s="75">
        <v>0</v>
      </c>
      <c r="D57" s="75">
        <v>0</v>
      </c>
      <c r="E57" s="75">
        <v>0</v>
      </c>
      <c r="F57" s="76">
        <v>0</v>
      </c>
      <c r="G57" s="77">
        <f>+[1]Zal_1_WPF_wg_przeplywow!C44</f>
        <v>0</v>
      </c>
      <c r="H57" s="77">
        <f>+[1]Zal_1_WPF_wg_przeplywow!D44</f>
        <v>0</v>
      </c>
      <c r="I57" s="77">
        <f>+[1]Zal_1_WPF_wg_przeplywow!E44</f>
        <v>0</v>
      </c>
      <c r="J57" s="77">
        <f>+[1]Zal_1_WPF_wg_przeplywow!F44</f>
        <v>0</v>
      </c>
    </row>
    <row r="58" spans="1:10" ht="23.25" customHeight="1">
      <c r="A58" s="27"/>
      <c r="B58" s="49" t="s">
        <v>80</v>
      </c>
      <c r="C58" s="78">
        <v>0</v>
      </c>
      <c r="D58" s="78">
        <v>0</v>
      </c>
      <c r="E58" s="78">
        <v>0</v>
      </c>
      <c r="F58" s="62">
        <v>0</v>
      </c>
      <c r="G58" s="30">
        <f>+[1]Zal_1_WPF_wg_przeplywow!C45</f>
        <v>0</v>
      </c>
      <c r="H58" s="30">
        <f>+[1]Zal_1_WPF_wg_przeplywow!D45</f>
        <v>0</v>
      </c>
      <c r="I58" s="30">
        <f>+[1]Zal_1_WPF_wg_przeplywow!E45</f>
        <v>0</v>
      </c>
      <c r="J58" s="30">
        <f>+[1]Zal_1_WPF_wg_przeplywow!F45</f>
        <v>0</v>
      </c>
    </row>
    <row r="59" spans="1:10" s="1" customFormat="1" ht="6.75" customHeight="1">
      <c r="A59" s="79"/>
      <c r="B59" s="80"/>
      <c r="C59" s="80"/>
      <c r="D59" s="80"/>
      <c r="E59" s="80"/>
      <c r="F59" s="80"/>
      <c r="G59" s="81"/>
      <c r="H59" s="81"/>
      <c r="I59" s="81"/>
      <c r="J59" s="81"/>
    </row>
    <row r="60" spans="1:10" s="1" customFormat="1">
      <c r="A60" s="79"/>
      <c r="B60" s="82" t="s">
        <v>81</v>
      </c>
      <c r="C60" s="82"/>
      <c r="D60" s="82"/>
      <c r="E60" s="82"/>
      <c r="F60" s="82"/>
      <c r="G60" s="81"/>
      <c r="H60" s="81"/>
      <c r="I60" s="81"/>
      <c r="J60" s="81"/>
    </row>
    <row r="61" spans="1:10" s="1" customFormat="1" ht="42.75" customHeight="1">
      <c r="A61" s="79"/>
      <c r="B61" s="100" t="s">
        <v>109</v>
      </c>
      <c r="C61" s="100"/>
      <c r="D61" s="100"/>
      <c r="E61" s="100"/>
      <c r="F61" s="100"/>
      <c r="G61" s="100"/>
      <c r="H61" s="100"/>
      <c r="I61" s="100"/>
      <c r="J61" s="81"/>
    </row>
    <row r="62" spans="1:10">
      <c r="B62" s="82" t="s">
        <v>108</v>
      </c>
      <c r="C62" s="82"/>
      <c r="D62" s="82"/>
      <c r="E62" s="82"/>
      <c r="F62" s="82"/>
    </row>
    <row r="63" spans="1:10">
      <c r="B63" s="82"/>
      <c r="C63" s="82"/>
      <c r="D63" s="82"/>
      <c r="E63" s="82"/>
      <c r="F63" s="82"/>
    </row>
    <row r="65" spans="2:10">
      <c r="B65" s="4" t="s">
        <v>82</v>
      </c>
      <c r="C65" s="4"/>
      <c r="D65" s="4"/>
      <c r="E65" s="4"/>
      <c r="F65" s="4"/>
    </row>
    <row r="66" spans="2:10">
      <c r="B66" s="83" t="s">
        <v>83</v>
      </c>
      <c r="C66" s="83"/>
      <c r="D66" s="83"/>
      <c r="E66" s="83"/>
      <c r="F66" s="83"/>
    </row>
    <row r="67" spans="2:10">
      <c r="B67" s="84" t="s">
        <v>84</v>
      </c>
      <c r="C67" s="84"/>
      <c r="D67" s="84"/>
      <c r="E67" s="84"/>
      <c r="F67" s="84"/>
    </row>
    <row r="69" spans="2:10">
      <c r="B69" s="85" t="s">
        <v>85</v>
      </c>
      <c r="C69" s="85"/>
      <c r="D69" s="85"/>
      <c r="E69" s="85"/>
      <c r="F69" s="85"/>
      <c r="G69" s="86">
        <f>IF(((G8+G26)-(G14+G33))=0,"OK.",+(G8+G26)-(G14+G33))</f>
        <v>1416760.6199999992</v>
      </c>
      <c r="H69" s="86" t="str">
        <f>IF(((H8+H26)-(H14+H33))=0,"OK.",+(H8+H26)-(H14+H33))</f>
        <v>OK.</v>
      </c>
      <c r="I69" s="86" t="str">
        <f>IF(((I8+I26)-(I14+I33))=0,"OK.",+(I8+I26)-(I14+I33))</f>
        <v>OK.</v>
      </c>
      <c r="J69" s="86" t="str">
        <f>IF(((J8+J26)-(J14+J33))=0,"OK.",+(J8+J26)-(J14+J33))</f>
        <v>OK.</v>
      </c>
    </row>
    <row r="70" spans="2:10">
      <c r="B70" s="87"/>
      <c r="C70" s="87"/>
      <c r="D70" s="87"/>
      <c r="E70" s="87"/>
      <c r="F70" s="87"/>
      <c r="G70" s="88"/>
      <c r="H70" s="88"/>
      <c r="I70" s="88"/>
      <c r="J70" s="88"/>
    </row>
    <row r="71" spans="2:10" ht="22.5">
      <c r="B71" s="89" t="s">
        <v>86</v>
      </c>
      <c r="C71" s="89"/>
      <c r="D71" s="89"/>
      <c r="E71" s="89"/>
      <c r="F71" s="89"/>
      <c r="G71" s="88" t="str">
        <f>+IF(G24&gt;0,IF((G32+G30+G28)&gt;0,"Błąd","OK."),"nie dotyczy")</f>
        <v>OK.</v>
      </c>
      <c r="H71" s="88" t="str">
        <f>+IF(H24&gt;0,IF((H32+H30+H28)&gt;0,"Błąd","OK."),"nie dotyczy")</f>
        <v>OK.</v>
      </c>
      <c r="I71" s="88" t="str">
        <f>+IF(I24&gt;0,IF((I32+I30+I28)&gt;0,"Błąd","OK."),"nie dotyczy")</f>
        <v>OK.</v>
      </c>
      <c r="J71" s="88" t="str">
        <f>+IF(J24&gt;0,IF((J32+J30+J28)&gt;0,"Błąd","OK."),"nie dotyczy")</f>
        <v>nie dotyczy</v>
      </c>
    </row>
    <row r="72" spans="2:10" ht="22.5">
      <c r="B72" s="89" t="s">
        <v>87</v>
      </c>
      <c r="C72" s="89"/>
      <c r="D72" s="89"/>
      <c r="E72" s="89"/>
      <c r="F72" s="89"/>
      <c r="G72" s="88" t="str">
        <f>IF(G24&lt;=0,IF(ROUND((+G24+(G28+G30+G32)),4)=0,"OK.",+G24+(G28+G30+G32)),"nie dotyczy")</f>
        <v>nie dotyczy</v>
      </c>
      <c r="H72" s="88" t="str">
        <f>IF(H24&lt;=0,IF(ROUND((+H24+(H28+H30+H32)),4)=0,"OK.",+H24+(H28+H30+H32)),"nie dotyczy")</f>
        <v>nie dotyczy</v>
      </c>
      <c r="I72" s="88" t="str">
        <f>IF(I24&lt;=0,IF(ROUND((+I24+(I28+I30+I32)),4)=0,"OK.",+I24+(I28+I30+I32)),"nie dotyczy")</f>
        <v>nie dotyczy</v>
      </c>
      <c r="J72" s="88" t="str">
        <f>IF(J24&lt;=0,IF(ROUND((+J24+(J28+J30+J32)),4)=0,"OK.",+J24+(J28+J30+J32)),"nie dotyczy")</f>
        <v>OK.</v>
      </c>
    </row>
    <row r="73" spans="2:10" ht="24">
      <c r="B73" s="90" t="s">
        <v>88</v>
      </c>
      <c r="C73" s="90"/>
      <c r="D73" s="90"/>
      <c r="E73" s="90"/>
      <c r="F73" s="90"/>
      <c r="G73" s="91"/>
      <c r="H73" s="91"/>
      <c r="I73" s="91"/>
      <c r="J73" s="91"/>
    </row>
    <row r="74" spans="2:10">
      <c r="B74" s="92" t="s">
        <v>89</v>
      </c>
      <c r="C74" s="92"/>
      <c r="D74" s="92"/>
      <c r="E74" s="92"/>
      <c r="F74" s="92"/>
      <c r="G74" s="91" t="str">
        <f>+IF(G27&lt;G28,"Brak pokrycia","OK.")</f>
        <v>OK.</v>
      </c>
      <c r="H74" s="91" t="str">
        <f>+IF(H27&lt;H28,"Brak pokrycia","OK.")</f>
        <v>OK.</v>
      </c>
      <c r="I74" s="91" t="str">
        <f>+IF(I27&lt;I28,"Brak pokrycia","OK.")</f>
        <v>OK.</v>
      </c>
      <c r="J74" s="91" t="str">
        <f>+IF(J27&lt;J28,"Brak pokrycia","OK.")</f>
        <v>OK.</v>
      </c>
    </row>
    <row r="75" spans="2:10">
      <c r="B75" s="92" t="s">
        <v>90</v>
      </c>
      <c r="C75" s="92"/>
      <c r="D75" s="92"/>
      <c r="E75" s="92"/>
      <c r="F75" s="92"/>
      <c r="G75" s="91" t="str">
        <f>+IF(G29&lt;G30,"Brak pokrycia","OK.")</f>
        <v>OK.</v>
      </c>
      <c r="H75" s="91" t="str">
        <f>+IF(H29&lt;H30,"Brak pokrycia","OK.")</f>
        <v>OK.</v>
      </c>
      <c r="I75" s="91" t="str">
        <f>+IF(I29&lt;I30,"Brak pokrycia","OK.")</f>
        <v>OK.</v>
      </c>
      <c r="J75" s="91" t="str">
        <f>+IF(J29&lt;J30,"Brak pokrycia","OK.")</f>
        <v>OK.</v>
      </c>
    </row>
    <row r="76" spans="2:10">
      <c r="B76" s="92" t="s">
        <v>91</v>
      </c>
      <c r="C76" s="92"/>
      <c r="D76" s="92"/>
      <c r="E76" s="92"/>
      <c r="F76" s="92"/>
      <c r="G76" s="91" t="str">
        <f>+IF(G31&lt;G32,"Brak pokrycia","OK.")</f>
        <v>OK.</v>
      </c>
      <c r="H76" s="91" t="str">
        <f>+IF(H31&lt;H32,"Brak pokrycia","OK.")</f>
        <v>OK.</v>
      </c>
      <c r="I76" s="91" t="str">
        <f>+IF(I31&lt;I32,"Brak pokrycia","OK.")</f>
        <v>OK.</v>
      </c>
      <c r="J76" s="91" t="str">
        <f>+IF(J31&lt;J32,"Brak pokrycia","OK.")</f>
        <v>OK.</v>
      </c>
    </row>
    <row r="77" spans="2:10">
      <c r="B77" s="93"/>
      <c r="C77" s="93"/>
      <c r="D77" s="93"/>
      <c r="E77" s="93"/>
      <c r="F77" s="93"/>
      <c r="G77" s="91"/>
      <c r="H77" s="91"/>
      <c r="I77" s="91"/>
      <c r="J77" s="91"/>
    </row>
    <row r="78" spans="2:10" ht="22.5">
      <c r="B78" s="89" t="s">
        <v>92</v>
      </c>
      <c r="C78" s="89"/>
      <c r="D78" s="89"/>
      <c r="E78" s="89"/>
      <c r="F78" s="89"/>
      <c r="G78" s="94" t="s">
        <v>93</v>
      </c>
      <c r="H78" s="88" t="str">
        <f>+IF(ROUND(G37+H29-H34-H37,4)=0,"OK.",ROUND(H37- (G37+H29-H34),4))</f>
        <v>OK.</v>
      </c>
      <c r="I78" s="88" t="str">
        <f>+IF(ROUND(H37+I29-I34-I37,4)=0,"OK.",ROUND(I37- (H37+I29-I34),4))</f>
        <v>OK.</v>
      </c>
      <c r="J78" s="88" t="str">
        <f>+IF(ROUND(I37+J29-J34-J37,4)=0,"OK.",ROUND(J37- (I37+J29-J34),4))</f>
        <v>OK.</v>
      </c>
    </row>
    <row r="79" spans="2:10" ht="22.5">
      <c r="B79" s="95" t="s">
        <v>94</v>
      </c>
      <c r="C79" s="95"/>
      <c r="D79" s="95"/>
      <c r="E79" s="95"/>
      <c r="F79" s="95"/>
      <c r="G79" s="91" t="str">
        <f>+IF(G37&lt;G39,"Za wysoka","OK.")</f>
        <v>OK.</v>
      </c>
      <c r="H79" s="91" t="str">
        <f>+IF(H37&lt;H39,"Za wysoka","OK.")</f>
        <v>OK.</v>
      </c>
      <c r="I79" s="91" t="str">
        <f>+IF(I37&lt;I39,"Za wysoka","OK.")</f>
        <v>OK.</v>
      </c>
      <c r="J79" s="91" t="str">
        <f>+IF(J37&lt;J39,"Za wysoka","OK.")</f>
        <v>OK.</v>
      </c>
    </row>
    <row r="80" spans="2:10" ht="22.5">
      <c r="B80" s="95" t="s">
        <v>95</v>
      </c>
      <c r="C80" s="95"/>
      <c r="D80" s="95"/>
      <c r="E80" s="95"/>
      <c r="F80" s="95"/>
      <c r="G80" s="88" t="str">
        <f>+IF(G34&lt;G35,"Za wysoka","OK.")</f>
        <v>OK.</v>
      </c>
      <c r="H80" s="88" t="str">
        <f>+IF(H34&lt;H35,"Za wysoka","OK.")</f>
        <v>OK.</v>
      </c>
      <c r="I80" s="88" t="str">
        <f>+IF(I34&lt;I35,"Za wysoka","OK.")</f>
        <v>OK.</v>
      </c>
      <c r="J80" s="88" t="str">
        <f>+IF(J34&lt;J35,"Za wysoka","OK.")</f>
        <v>OK.</v>
      </c>
    </row>
    <row r="81" spans="2:10" ht="22.5">
      <c r="B81" s="95" t="s">
        <v>96</v>
      </c>
      <c r="C81" s="95"/>
      <c r="D81" s="95"/>
      <c r="E81" s="95"/>
      <c r="F81" s="95"/>
      <c r="G81" s="91" t="str">
        <f>+IF(G18&lt;G19,"Za wysoka","OK.")</f>
        <v>OK.</v>
      </c>
      <c r="H81" s="91" t="str">
        <f>+IF(H18&lt;H19,"Za wysoka","OK.")</f>
        <v>OK.</v>
      </c>
      <c r="I81" s="91" t="str">
        <f>+IF(I18&lt;I19,"Za wysoka","OK.")</f>
        <v>OK.</v>
      </c>
      <c r="J81" s="91" t="str">
        <f>+IF(J18&lt;J19,"Za wysoka","OK.")</f>
        <v>OK.</v>
      </c>
    </row>
    <row r="82" spans="2:10" ht="22.5">
      <c r="B82" s="95" t="s">
        <v>97</v>
      </c>
      <c r="C82" s="95"/>
      <c r="D82" s="95"/>
      <c r="E82" s="95"/>
      <c r="F82" s="95"/>
      <c r="G82" s="91" t="str">
        <f>+IF(G37&lt;G38,"Za wysoka","OK.")</f>
        <v>OK.</v>
      </c>
      <c r="H82" s="91" t="str">
        <f>+IF(H37&lt;H38,"Za wysoka","OK.")</f>
        <v>OK.</v>
      </c>
      <c r="I82" s="91" t="str">
        <f>+IF(I37&lt;I38,"Za wysoka","OK.")</f>
        <v>OK.</v>
      </c>
      <c r="J82" s="91" t="str">
        <f>+IF(J37&lt;J38,"Za wysoka","OK.")</f>
        <v>OK.</v>
      </c>
    </row>
    <row r="83" spans="2:10" ht="22.5">
      <c r="B83" s="95" t="s">
        <v>98</v>
      </c>
      <c r="C83" s="95"/>
      <c r="D83" s="95"/>
      <c r="E83" s="95"/>
      <c r="F83" s="95"/>
      <c r="G83" s="91" t="str">
        <f>+IF(G37&lt;G57,"Za wysoka","OK.")</f>
        <v>OK.</v>
      </c>
      <c r="H83" s="91" t="str">
        <f>+IF(H37&lt;H57,"Za wysoka","OK.")</f>
        <v>OK.</v>
      </c>
      <c r="I83" s="91" t="str">
        <f>+IF(I37&lt;I57,"Za wysoka","OK.")</f>
        <v>OK.</v>
      </c>
      <c r="J83" s="91" t="str">
        <f>+IF(J37&lt;J57,"Za wysoka","OK.")</f>
        <v>OK.</v>
      </c>
    </row>
    <row r="84" spans="2:10" ht="22.5">
      <c r="B84" s="95" t="s">
        <v>99</v>
      </c>
      <c r="C84" s="95"/>
      <c r="D84" s="95"/>
      <c r="E84" s="95"/>
      <c r="F84" s="95"/>
      <c r="G84" s="91" t="str">
        <f>+IF(G57&lt;G58,"Za wysoka","OK.")</f>
        <v>OK.</v>
      </c>
      <c r="H84" s="91" t="str">
        <f>+IF(H57&lt;H58,"Za wysoka","OK.")</f>
        <v>OK.</v>
      </c>
      <c r="I84" s="91" t="str">
        <f>+IF(I57&lt;I58,"Za wysoka","OK.")</f>
        <v>OK.</v>
      </c>
      <c r="J84" s="91" t="str">
        <f>+IF(J57&lt;J58,"Za wysoka","OK.")</f>
        <v>OK.</v>
      </c>
    </row>
    <row r="85" spans="2:10">
      <c r="B85" s="96"/>
      <c r="C85" s="96"/>
      <c r="D85" s="96"/>
      <c r="E85" s="96"/>
      <c r="F85" s="96"/>
      <c r="G85" s="96"/>
      <c r="H85" s="96"/>
      <c r="I85" s="96"/>
      <c r="J85" s="96"/>
    </row>
    <row r="86" spans="2:10" ht="22.5">
      <c r="B86" s="95" t="s">
        <v>100</v>
      </c>
      <c r="C86" s="95"/>
      <c r="D86" s="95"/>
      <c r="E86" s="95"/>
      <c r="F86" s="95"/>
      <c r="G86" s="91" t="str">
        <f>+IF(ROUND((G16-(G17+G18+G20)),4)&gt;0,"OK.","Błąd")</f>
        <v>OK.</v>
      </c>
      <c r="H86" s="91" t="str">
        <f>+IF(ROUND((H16-(H17+H18+H20)),4)&gt;0,"OK.","Błąd")</f>
        <v>OK.</v>
      </c>
      <c r="I86" s="91" t="str">
        <f>+IF(ROUND((I16-(I17+I18+I20)),4)&gt;0,"OK.","Błąd")</f>
        <v>OK.</v>
      </c>
      <c r="J86" s="91" t="str">
        <f>+IF(ROUND((J16-(J17+J18+J20)),4)&gt;0,"OK.","Błąd")</f>
        <v>OK.</v>
      </c>
    </row>
    <row r="87" spans="2:10" ht="22.5">
      <c r="B87" s="95" t="s">
        <v>101</v>
      </c>
      <c r="C87" s="95"/>
      <c r="D87" s="95"/>
      <c r="E87" s="95"/>
      <c r="F87" s="95"/>
      <c r="G87" s="91" t="str">
        <f>+IF(G20&lt;G21,"Za wysokie","OK.")</f>
        <v>OK.</v>
      </c>
      <c r="H87" s="91" t="str">
        <f>+IF(H20&lt;H21,"Za wysokie","OK.")</f>
        <v>OK.</v>
      </c>
      <c r="I87" s="91" t="str">
        <f>+IF(I20&lt;I21,"Za wysokie","OK.")</f>
        <v>OK.</v>
      </c>
      <c r="J87" s="91" t="str">
        <f>+IF(J20&lt;J21,"Za wysokie","OK.")</f>
        <v>OK.</v>
      </c>
    </row>
    <row r="88" spans="2:10">
      <c r="B88" s="96"/>
      <c r="C88" s="96"/>
      <c r="D88" s="96"/>
      <c r="E88" s="96"/>
      <c r="F88" s="96"/>
      <c r="G88" s="96"/>
      <c r="H88" s="96"/>
      <c r="I88" s="96"/>
      <c r="J88" s="96"/>
    </row>
    <row r="89" spans="2:10" ht="22.5">
      <c r="B89" s="95" t="s">
        <v>102</v>
      </c>
      <c r="C89" s="95"/>
      <c r="D89" s="95"/>
      <c r="E89" s="95"/>
      <c r="F89" s="95"/>
      <c r="G89" s="91" t="str">
        <f>+IF(G9&lt;G10,"Za wysokie","OK.")</f>
        <v>OK.</v>
      </c>
      <c r="H89" s="91" t="str">
        <f>+IF(H9&lt;H10,"Za wysokie","OK.")</f>
        <v>OK.</v>
      </c>
      <c r="I89" s="91" t="str">
        <f>+IF(I9&lt;I10,"Za wysokie","OK.")</f>
        <v>OK.</v>
      </c>
      <c r="J89" s="91" t="str">
        <f>+IF(J9&lt;J10,"Za wysokie","OK.")</f>
        <v>OK.</v>
      </c>
    </row>
    <row r="90" spans="2:10" ht="22.5">
      <c r="B90" s="95" t="s">
        <v>103</v>
      </c>
      <c r="C90" s="95"/>
      <c r="D90" s="95"/>
      <c r="E90" s="95"/>
      <c r="F90" s="95"/>
      <c r="G90" s="91" t="str">
        <f>+IF(G11&lt;G13,"Za wysokie","OK.")</f>
        <v>OK.</v>
      </c>
      <c r="H90" s="91" t="str">
        <f>+IF(H11&lt;H13,"Za wysokie","OK.")</f>
        <v>OK.</v>
      </c>
      <c r="I90" s="91" t="str">
        <f>+IF(I11&lt;I13,"Za wysokie","OK.")</f>
        <v>OK.</v>
      </c>
      <c r="J90" s="91" t="str">
        <f>+IF(J11&lt;J13,"Za wysokie","OK.")</f>
        <v>OK.</v>
      </c>
    </row>
    <row r="91" spans="2:10" ht="33.75">
      <c r="B91" s="95" t="s">
        <v>104</v>
      </c>
      <c r="C91" s="95"/>
      <c r="D91" s="95"/>
      <c r="E91" s="95"/>
      <c r="F91" s="95"/>
      <c r="G91" s="91" t="str">
        <f>+IF(G16&lt;G17,"Za wysokie","OK.")</f>
        <v>OK.</v>
      </c>
      <c r="H91" s="91" t="str">
        <f>+IF(H16&lt;H17,"Za wysokie","OK.")</f>
        <v>OK.</v>
      </c>
      <c r="I91" s="91" t="str">
        <f>+IF(I16&lt;I17,"Za wysokie","OK.")</f>
        <v>OK.</v>
      </c>
      <c r="J91" s="91" t="str">
        <f>+IF(J16&lt;J17,"Za wysokie","OK.")</f>
        <v>OK.</v>
      </c>
    </row>
    <row r="92" spans="2:10" ht="33.75">
      <c r="B92" s="97" t="s">
        <v>105</v>
      </c>
      <c r="C92" s="97"/>
      <c r="D92" s="97"/>
      <c r="E92" s="97"/>
      <c r="F92" s="97"/>
      <c r="G92" s="98" t="str">
        <f>+IF(G22&lt;G23,"Za wysokie","OK.")</f>
        <v>OK.</v>
      </c>
      <c r="H92" s="98" t="str">
        <f>+IF(H22&lt;H23,"Za wysokie","OK.")</f>
        <v>OK.</v>
      </c>
      <c r="I92" s="98" t="str">
        <f>+IF(I22&lt;I23,"Za wysokie","OK.")</f>
        <v>OK.</v>
      </c>
      <c r="J92" s="98" t="str">
        <f>+IF(J22&lt;J23,"Za wysokie","OK.")</f>
        <v>OK.</v>
      </c>
    </row>
  </sheetData>
  <mergeCells count="2">
    <mergeCell ref="A5:J5"/>
    <mergeCell ref="B61:I61"/>
  </mergeCells>
  <phoneticPr fontId="20" type="noConversion"/>
  <conditionalFormatting sqref="G69:J69 G71:J72 G74:J76 G86:J87 G89:J92 G78:J84">
    <cfRule type="cellIs" dxfId="1" priority="1" stopIfTrue="1" operator="notEqual">
      <formula>"OK."</formula>
    </cfRule>
  </conditionalFormatting>
  <conditionalFormatting sqref="C48:J48 C50:J50">
    <cfRule type="expression" dxfId="0" priority="2" stopIfTrue="1">
      <formula>LEFT(C48,3)="Nie"</formula>
    </cfRule>
  </conditionalFormatting>
  <printOptions horizontalCentered="1"/>
  <pageMargins left="0.51181102362204722" right="0.51181102362204722" top="0.97" bottom="0.55118110236220474" header="0.34" footer="0.31496062992125984"/>
  <pageSetup paperSize="9" scale="85" orientation="landscape" blackAndWhite="1" horizontalDpi="4294967293" r:id="rId1"/>
  <headerFooter alignWithMargins="0">
    <oddHeader>&amp;C&amp;"Times New Roman,Pogrubiona"&amp;14
&amp;R&amp;"Times New Roman,Normalny"&amp;10Załącznik nr 1
do uchwały nr XVI/124/2012
Rady Gminy Krzyżanów
z dnia  28.12.2012 r.
.</oddHeader>
    <oddFooter>&amp;C&amp;8Strona &amp;P z &amp;N</oddFooter>
  </headerFooter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Zal_1_WPF_</vt:lpstr>
      <vt:lpstr>Zal_1_WPF_!Obszar_wydruku</vt:lpstr>
      <vt:lpstr>Zal_1_WPF_!Tytuły_wydruku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UGKrzyzanow</dc:creator>
  <cp:lastModifiedBy>Właściciel</cp:lastModifiedBy>
  <cp:lastPrinted>2012-12-27T09:49:06Z</cp:lastPrinted>
  <dcterms:created xsi:type="dcterms:W3CDTF">2012-12-14T11:09:16Z</dcterms:created>
  <dcterms:modified xsi:type="dcterms:W3CDTF">2012-12-27T09:51:38Z</dcterms:modified>
</cp:coreProperties>
</file>